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8_{A3BCB85B-BF24-4DAA-B597-A28EDE160880}" xr6:coauthVersionLast="47" xr6:coauthVersionMax="47" xr10:uidLastSave="{00000000-0000-0000-0000-000000000000}"/>
  <bookViews>
    <workbookView xWindow="-120" yWindow="-120" windowWidth="29040" windowHeight="15840"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r:id="rId12"/>
    <sheet name="9.3. MREL2" sheetId="106" r:id="rId13"/>
    <sheet name="10. CC2" sheetId="69" r:id="rId14"/>
    <sheet name="11. CRWA" sheetId="35" r:id="rId15"/>
    <sheet name="12. CRM" sheetId="64" r:id="rId16"/>
    <sheet name="13. CRME" sheetId="74" r:id="rId17"/>
    <sheet name="14. LCR" sheetId="36" r:id="rId18"/>
    <sheet name="15. CCR" sheetId="37" r:id="rId19"/>
    <sheet name="15.1. LR" sheetId="79" r:id="rId20"/>
    <sheet name="16. NSFR" sheetId="80" r:id="rId21"/>
    <sheet name=" 17. Residual Maturity" sheetId="95" r:id="rId22"/>
    <sheet name="18. Assets by Exposure classes" sheetId="96" r:id="rId23"/>
    <sheet name="19. Assets by Risk Sectors" sheetId="97" r:id="rId24"/>
    <sheet name="20. Reserves" sheetId="98" r:id="rId25"/>
    <sheet name="21. NPL" sheetId="99" r:id="rId26"/>
    <sheet name="22. Quality" sheetId="100" r:id="rId27"/>
    <sheet name="23. LTV" sheetId="101" r:id="rId28"/>
    <sheet name="24. Risk Sector" sheetId="102" r:id="rId29"/>
    <sheet name="25. Collateral" sheetId="103" r:id="rId30"/>
    <sheet name="26. Retail Products" sheetId="104" r:id="rId31"/>
    <sheet name="Instruction" sheetId="90" r:id="rId32"/>
  </sheets>
  <externalReferences>
    <externalReference r:id="rId33"/>
    <externalReference r:id="rId34"/>
    <externalReference r:id="rId35"/>
  </externalReferences>
  <definedNames>
    <definedName name="_cur1">'[1]Appl (2)'!$F$2:$F$7200</definedName>
    <definedName name="_cur2">'[1]Appl (2)'!$H$2:$H$7200</definedName>
    <definedName name="_xlnm._FilterDatabase" localSheetId="31" hidden="1">Instruction!$A$108:$C$112</definedName>
    <definedName name="_sum1">'[1]Appl (2)'!$E$2:$E$7200</definedName>
    <definedName name="_sum2">'[1]Appl (2)'!$G$2:$G$7200</definedName>
    <definedName name="ACC_BALACC" localSheetId="21">#REF!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1">#REF!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1">#REF!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1">#REF!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1">#REF!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1">#REF!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1">#REF!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1">#REF!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1">#REF!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1">#REF!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1">#REF!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1">#REF!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1">#REF!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1">#REF!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74" l="1"/>
  <c r="H8" i="74"/>
  <c r="H9" i="74"/>
  <c r="H10" i="74"/>
  <c r="H11" i="74"/>
  <c r="H12" i="74"/>
  <c r="H13" i="74"/>
  <c r="H14" i="74"/>
  <c r="H15" i="74"/>
  <c r="H16" i="74"/>
  <c r="H17" i="74"/>
  <c r="H18" i="74"/>
  <c r="H19" i="74"/>
  <c r="H20" i="74"/>
  <c r="H21" i="74"/>
  <c r="V13" i="64"/>
  <c r="T8" i="64"/>
  <c r="T9" i="64"/>
  <c r="T10" i="64"/>
  <c r="T11" i="64"/>
  <c r="T12" i="64"/>
  <c r="T13" i="64"/>
  <c r="T14" i="64"/>
  <c r="T15" i="64"/>
  <c r="T16" i="64"/>
  <c r="T17" i="64"/>
  <c r="T18" i="64"/>
  <c r="T19" i="64"/>
  <c r="T20" i="64"/>
  <c r="T7" i="64"/>
  <c r="K9" i="37" l="1"/>
  <c r="K8" i="37"/>
  <c r="C37" i="69"/>
  <c r="C14" i="69"/>
  <c r="C18" i="69"/>
  <c r="C23" i="69"/>
  <c r="C26" i="69"/>
  <c r="C29" i="69"/>
  <c r="E33" i="72"/>
  <c r="E34" i="72"/>
  <c r="E35" i="72"/>
  <c r="E36" i="72"/>
  <c r="E32" i="72"/>
  <c r="E30" i="72"/>
  <c r="E29" i="72"/>
  <c r="E27" i="72"/>
  <c r="E26" i="72"/>
  <c r="E22" i="72"/>
  <c r="E23" i="72"/>
  <c r="E24" i="72"/>
  <c r="E21" i="72"/>
  <c r="E18" i="72"/>
  <c r="E19" i="72"/>
  <c r="E17" i="72"/>
  <c r="E12" i="72"/>
  <c r="E13" i="72"/>
  <c r="E14" i="72"/>
  <c r="E15" i="72"/>
  <c r="E10" i="72"/>
  <c r="E11" i="72"/>
  <c r="E9" i="72"/>
  <c r="F63" i="92"/>
  <c r="B2" i="106" l="1"/>
  <c r="B1" i="106"/>
  <c r="B1" i="105"/>
  <c r="B2" i="105"/>
  <c r="E12" i="106" l="1"/>
  <c r="D12" i="106"/>
  <c r="C12" i="106"/>
  <c r="B12" i="106"/>
  <c r="E11" i="106"/>
  <c r="D11" i="106"/>
  <c r="C11" i="106"/>
  <c r="B11" i="106"/>
  <c r="E10" i="106"/>
  <c r="D10" i="106"/>
  <c r="C10" i="106"/>
  <c r="B10" i="106"/>
  <c r="F9" i="106"/>
  <c r="E9" i="106"/>
  <c r="D9" i="106"/>
  <c r="C9" i="106"/>
  <c r="B9" i="106"/>
  <c r="B11" i="105"/>
  <c r="F10" i="106" l="1"/>
  <c r="F12" i="106"/>
  <c r="F11" i="106"/>
  <c r="C22" i="95" l="1"/>
  <c r="H21" i="95"/>
  <c r="B1" i="94" l="1"/>
  <c r="B1" i="93"/>
  <c r="B1" i="92"/>
  <c r="B1" i="104" l="1"/>
  <c r="B1" i="103"/>
  <c r="B1" i="102"/>
  <c r="B1" i="101"/>
  <c r="B1" i="100"/>
  <c r="B1" i="99"/>
  <c r="B1" i="98"/>
  <c r="B1" i="97"/>
  <c r="B1" i="96"/>
  <c r="B1" i="95"/>
  <c r="C10" i="99" l="1"/>
  <c r="C18" i="99" s="1"/>
  <c r="C7" i="98"/>
  <c r="D7" i="98"/>
  <c r="C10" i="98"/>
  <c r="C15" i="98" s="1"/>
  <c r="D10"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19" i="95"/>
  <c r="H20" i="95"/>
  <c r="D22" i="95"/>
  <c r="E22" i="95"/>
  <c r="F22" i="95"/>
  <c r="G22" i="95"/>
  <c r="D15" i="98" l="1"/>
  <c r="H34" i="97"/>
  <c r="H21" i="96"/>
  <c r="H22" i="95"/>
  <c r="C62" i="69"/>
  <c r="C58" i="69"/>
  <c r="C67" i="69" s="1"/>
  <c r="C46" i="69"/>
  <c r="C52" i="69" s="1"/>
  <c r="C40" i="69"/>
  <c r="C6" i="69"/>
  <c r="C35" i="69" s="1"/>
  <c r="E8" i="72"/>
  <c r="E16" i="72"/>
  <c r="E20" i="72"/>
  <c r="E25" i="72"/>
  <c r="E28" i="72"/>
  <c r="E31" i="72"/>
  <c r="C68" i="69" l="1"/>
  <c r="E37" i="72"/>
  <c r="C37" i="72"/>
  <c r="D37" i="72"/>
  <c r="H43" i="94"/>
  <c r="E43" i="94"/>
  <c r="H42" i="94"/>
  <c r="E42" i="94"/>
  <c r="H41" i="94"/>
  <c r="E41" i="94"/>
  <c r="H40" i="94"/>
  <c r="E40" i="94"/>
  <c r="H39" i="94"/>
  <c r="E39" i="94"/>
  <c r="E38" i="94"/>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C17" i="94"/>
  <c r="C14" i="94" s="1"/>
  <c r="H16" i="94"/>
  <c r="E16" i="94"/>
  <c r="H15" i="94"/>
  <c r="E15" i="94"/>
  <c r="G14" i="94"/>
  <c r="F14" i="94"/>
  <c r="D14" i="94"/>
  <c r="H13" i="94"/>
  <c r="E13" i="94"/>
  <c r="H12" i="94"/>
  <c r="E12" i="94"/>
  <c r="G11" i="94"/>
  <c r="F11" i="94"/>
  <c r="D11" i="94"/>
  <c r="C11" i="94"/>
  <c r="H10" i="94"/>
  <c r="E10" i="94"/>
  <c r="H9" i="94"/>
  <c r="E9" i="94"/>
  <c r="G8" i="94"/>
  <c r="F8" i="94"/>
  <c r="D8" i="94"/>
  <c r="C8" i="94"/>
  <c r="H7" i="94"/>
  <c r="E7" i="94"/>
  <c r="H6" i="94"/>
  <c r="E6" i="94"/>
  <c r="H44" i="93"/>
  <c r="E44" i="93"/>
  <c r="H42" i="93"/>
  <c r="E42" i="93"/>
  <c r="H41" i="93"/>
  <c r="E41" i="93"/>
  <c r="H40" i="93"/>
  <c r="E40" i="93"/>
  <c r="H39" i="93"/>
  <c r="E39" i="93"/>
  <c r="H38" i="93"/>
  <c r="E38" i="93"/>
  <c r="G37" i="93"/>
  <c r="F37" i="93"/>
  <c r="D37" i="93"/>
  <c r="C37" i="93"/>
  <c r="H36" i="93"/>
  <c r="E36" i="93"/>
  <c r="H35" i="93"/>
  <c r="E35" i="93"/>
  <c r="G34" i="93"/>
  <c r="F34" i="93"/>
  <c r="D34" i="93"/>
  <c r="C34" i="93"/>
  <c r="E34" i="93" s="1"/>
  <c r="H33" i="93"/>
  <c r="E33" i="93"/>
  <c r="H32" i="93"/>
  <c r="E32" i="93"/>
  <c r="H31" i="93"/>
  <c r="E31" i="93"/>
  <c r="H30" i="93"/>
  <c r="E30" i="93"/>
  <c r="G29" i="93"/>
  <c r="F29" i="93"/>
  <c r="D29" i="93"/>
  <c r="C29" i="93"/>
  <c r="E29" i="93" s="1"/>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H13" i="93" s="1"/>
  <c r="D13" i="93"/>
  <c r="C13" i="93"/>
  <c r="E13" i="93" s="1"/>
  <c r="H12" i="93"/>
  <c r="E12" i="93"/>
  <c r="H11" i="93"/>
  <c r="E11" i="93"/>
  <c r="H10" i="93"/>
  <c r="E10" i="93"/>
  <c r="H9" i="93"/>
  <c r="E9" i="93"/>
  <c r="H8" i="93"/>
  <c r="E8" i="93"/>
  <c r="H7" i="93"/>
  <c r="E7" i="93"/>
  <c r="G6" i="93"/>
  <c r="F6" i="93"/>
  <c r="D6" i="93"/>
  <c r="C6" i="93"/>
  <c r="G68" i="92"/>
  <c r="F68" i="92"/>
  <c r="H67" i="92"/>
  <c r="E67" i="92"/>
  <c r="H66" i="92"/>
  <c r="E66" i="92"/>
  <c r="H65" i="92"/>
  <c r="E65" i="92"/>
  <c r="H64" i="92"/>
  <c r="E64" i="92"/>
  <c r="H63" i="92"/>
  <c r="D63" i="92"/>
  <c r="C63" i="92"/>
  <c r="H62" i="92"/>
  <c r="E62" i="92"/>
  <c r="H61" i="92"/>
  <c r="E61" i="92"/>
  <c r="H60" i="92"/>
  <c r="E60" i="92"/>
  <c r="H59" i="92"/>
  <c r="D59" i="92"/>
  <c r="C59" i="92"/>
  <c r="H58" i="92"/>
  <c r="E58" i="92"/>
  <c r="H57" i="92"/>
  <c r="E57" i="92"/>
  <c r="H56" i="92"/>
  <c r="E56" i="92"/>
  <c r="H55" i="92"/>
  <c r="E55" i="92"/>
  <c r="H52" i="92"/>
  <c r="E52" i="92"/>
  <c r="H51" i="92"/>
  <c r="E51" i="92"/>
  <c r="H50" i="92"/>
  <c r="E50" i="92"/>
  <c r="H49" i="92"/>
  <c r="E49" i="92"/>
  <c r="H48" i="92"/>
  <c r="E48" i="92"/>
  <c r="G47" i="92"/>
  <c r="F47" i="92"/>
  <c r="D47" i="92"/>
  <c r="C47" i="92"/>
  <c r="E47" i="92" s="1"/>
  <c r="H46" i="92"/>
  <c r="E46" i="92"/>
  <c r="H45" i="92"/>
  <c r="E45" i="92"/>
  <c r="H44" i="92"/>
  <c r="E44" i="92"/>
  <c r="H43" i="92"/>
  <c r="E43" i="92"/>
  <c r="H42" i="92"/>
  <c r="E42" i="92"/>
  <c r="G41" i="92"/>
  <c r="F41" i="92"/>
  <c r="H41" i="92" s="1"/>
  <c r="D41" i="92"/>
  <c r="C41" i="92"/>
  <c r="H40" i="92"/>
  <c r="E40" i="92"/>
  <c r="H39" i="92"/>
  <c r="E39" i="92"/>
  <c r="H38" i="92"/>
  <c r="E38" i="92"/>
  <c r="H35" i="92"/>
  <c r="E35" i="92"/>
  <c r="H34" i="92"/>
  <c r="E34" i="92"/>
  <c r="H33" i="92"/>
  <c r="E33" i="92"/>
  <c r="H32" i="92"/>
  <c r="E32" i="92"/>
  <c r="H31" i="92"/>
  <c r="E31" i="92"/>
  <c r="G30" i="92"/>
  <c r="F30" i="92"/>
  <c r="H30" i="92" s="1"/>
  <c r="D30" i="92"/>
  <c r="C30" i="92"/>
  <c r="H29" i="92"/>
  <c r="E29" i="92"/>
  <c r="H28" i="92"/>
  <c r="E28" i="92"/>
  <c r="G27" i="92"/>
  <c r="F27" i="92"/>
  <c r="H27" i="92" s="1"/>
  <c r="D27" i="92"/>
  <c r="C27" i="92"/>
  <c r="H26" i="92"/>
  <c r="E26" i="92"/>
  <c r="H25" i="92"/>
  <c r="E25" i="92"/>
  <c r="G24" i="92"/>
  <c r="F24" i="92"/>
  <c r="D24" i="92"/>
  <c r="C24" i="92"/>
  <c r="H23" i="92"/>
  <c r="E23" i="92"/>
  <c r="H22" i="92"/>
  <c r="E22" i="92"/>
  <c r="H21" i="92"/>
  <c r="E21" i="92"/>
  <c r="H20" i="92"/>
  <c r="E20" i="92"/>
  <c r="G19" i="92"/>
  <c r="F19" i="92"/>
  <c r="D19" i="92"/>
  <c r="C19" i="92"/>
  <c r="H18" i="92"/>
  <c r="E18" i="92"/>
  <c r="H17" i="92"/>
  <c r="E17" i="92"/>
  <c r="H16" i="92"/>
  <c r="E16" i="92"/>
  <c r="G15" i="92"/>
  <c r="F15" i="92"/>
  <c r="H15" i="92" s="1"/>
  <c r="D15" i="92"/>
  <c r="C15" i="92"/>
  <c r="E15" i="92" s="1"/>
  <c r="H14" i="92"/>
  <c r="E14" i="92"/>
  <c r="H13" i="92"/>
  <c r="E13" i="92"/>
  <c r="H12" i="92"/>
  <c r="E12" i="92"/>
  <c r="H11" i="92"/>
  <c r="E11" i="92"/>
  <c r="H10" i="92"/>
  <c r="E10" i="92"/>
  <c r="H9" i="92"/>
  <c r="E9" i="92"/>
  <c r="H8" i="92"/>
  <c r="E8" i="92"/>
  <c r="G7" i="92"/>
  <c r="F7" i="92"/>
  <c r="D7" i="92"/>
  <c r="C7" i="92"/>
  <c r="H30" i="94" l="1"/>
  <c r="F43" i="93"/>
  <c r="F45" i="93" s="1"/>
  <c r="H29" i="93"/>
  <c r="G43" i="93"/>
  <c r="G45" i="93" s="1"/>
  <c r="H45" i="93" s="1"/>
  <c r="C43" i="93"/>
  <c r="C45" i="93" s="1"/>
  <c r="E6" i="93"/>
  <c r="E24" i="92"/>
  <c r="E27" i="92"/>
  <c r="H19" i="92"/>
  <c r="D36" i="92"/>
  <c r="D53" i="92"/>
  <c r="D68" i="92"/>
  <c r="E63" i="92"/>
  <c r="G69" i="92"/>
  <c r="C36" i="92"/>
  <c r="H7" i="92"/>
  <c r="F36" i="92"/>
  <c r="H34" i="93"/>
  <c r="H37" i="93"/>
  <c r="E19" i="92"/>
  <c r="E59" i="92"/>
  <c r="G36" i="92"/>
  <c r="G53" i="92"/>
  <c r="E37" i="93"/>
  <c r="E30" i="92"/>
  <c r="E41" i="92"/>
  <c r="H47" i="92"/>
  <c r="C68" i="92"/>
  <c r="E68" i="92" s="1"/>
  <c r="H8" i="94"/>
  <c r="E8" i="94"/>
  <c r="E14" i="94"/>
  <c r="H38" i="94"/>
  <c r="E30" i="94"/>
  <c r="E11" i="94"/>
  <c r="E17" i="94"/>
  <c r="H11" i="94"/>
  <c r="H14" i="94"/>
  <c r="H6" i="93"/>
  <c r="D43" i="93"/>
  <c r="D45" i="93" s="1"/>
  <c r="D69" i="92"/>
  <c r="C53" i="92"/>
  <c r="H68" i="92"/>
  <c r="F53" i="92"/>
  <c r="F69" i="92" s="1"/>
  <c r="H69" i="92" s="1"/>
  <c r="E7" i="92"/>
  <c r="H24" i="92"/>
  <c r="H43" i="93" l="1"/>
  <c r="E36" i="92"/>
  <c r="H53" i="92"/>
  <c r="H36" i="92"/>
  <c r="E45" i="93"/>
  <c r="E43" i="93"/>
  <c r="C69" i="92"/>
  <c r="E53" i="92"/>
  <c r="E69" i="92" l="1"/>
  <c r="B1" i="80"/>
  <c r="E13" i="71" l="1"/>
  <c r="G6" i="71"/>
  <c r="G13" i="71" s="1"/>
  <c r="F6" i="71"/>
  <c r="F13" i="71" s="1"/>
  <c r="E6" i="71"/>
  <c r="D6" i="71"/>
  <c r="D13" i="71" s="1"/>
  <c r="C6" i="71"/>
  <c r="C13" i="71" s="1"/>
  <c r="C35" i="79" l="1"/>
  <c r="B1" i="79" l="1"/>
  <c r="B1" i="37"/>
  <c r="B1" i="36"/>
  <c r="B1" i="74"/>
  <c r="B1" i="64"/>
  <c r="B1" i="35"/>
  <c r="B1" i="69"/>
  <c r="B1" i="77"/>
  <c r="B1" i="28"/>
  <c r="B1" i="73"/>
  <c r="B1" i="72"/>
  <c r="B1" i="52"/>
  <c r="B1" i="71"/>
  <c r="B1" i="6"/>
  <c r="C30" i="79" l="1"/>
  <c r="C26" i="79"/>
  <c r="C8" i="79"/>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I21" i="37" s="1"/>
  <c r="H7" i="37"/>
  <c r="H21" i="37" s="1"/>
  <c r="G7" i="37"/>
  <c r="G21" i="37" s="1"/>
  <c r="F7" i="37"/>
  <c r="F21" i="37" s="1"/>
  <c r="C7" i="37"/>
  <c r="N14" i="37" l="1"/>
  <c r="E14" i="37"/>
  <c r="E7" i="37"/>
  <c r="C21" i="37"/>
  <c r="N8" i="37"/>
  <c r="E21" i="37" l="1"/>
  <c r="C12" i="79" s="1"/>
  <c r="C18" i="79" s="1"/>
  <c r="C36" i="79" s="1"/>
  <c r="N7" i="37"/>
  <c r="N21" i="37" s="1"/>
  <c r="K7" i="37"/>
  <c r="K21" i="37" s="1"/>
  <c r="C38" i="79" l="1"/>
  <c r="B19" i="105"/>
  <c r="C5" i="73"/>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V7" i="64" l="1"/>
  <c r="T21" i="64" l="1"/>
  <c r="U21" i="64"/>
  <c r="V9" i="64"/>
  <c r="D22" i="74" l="1"/>
  <c r="E22" i="74"/>
  <c r="H22" i="74" s="1"/>
  <c r="C8" i="73" l="1"/>
  <c r="C13" i="73" s="1"/>
  <c r="C44" i="28"/>
  <c r="C31" i="28" l="1"/>
  <c r="C21" i="64" l="1"/>
  <c r="D21" i="64"/>
  <c r="E21" i="64"/>
  <c r="F21" i="64"/>
  <c r="G21" i="64"/>
  <c r="H21" i="64"/>
  <c r="I21" i="64"/>
  <c r="J21" i="64"/>
  <c r="K21" i="64"/>
  <c r="L21" i="64"/>
  <c r="M21" i="64"/>
  <c r="N21" i="64"/>
  <c r="O21" i="64"/>
  <c r="P21" i="64"/>
  <c r="Q21" i="64"/>
  <c r="R21" i="64"/>
  <c r="S21" i="64"/>
  <c r="V8" i="64" l="1"/>
  <c r="V10" i="64"/>
  <c r="V11" i="64"/>
  <c r="V12" i="64"/>
  <c r="V14" i="64"/>
  <c r="V15" i="64"/>
  <c r="V16" i="64"/>
  <c r="V17" i="64"/>
  <c r="V18" i="64"/>
  <c r="V19" i="64"/>
  <c r="V20" i="64"/>
  <c r="V21" i="64" l="1"/>
  <c r="C48" i="28" l="1"/>
  <c r="C53" i="28" s="1"/>
  <c r="B10" i="105" s="1"/>
  <c r="C36" i="28"/>
  <c r="C42" i="28" s="1"/>
  <c r="C12" i="28"/>
  <c r="C6" i="28" l="1"/>
  <c r="C29" i="28" s="1"/>
  <c r="B7" i="105" s="1"/>
  <c r="B16" i="105" l="1"/>
  <c r="B14" i="105" s="1"/>
  <c r="B6" i="105"/>
  <c r="B2" i="93"/>
  <c r="B2" i="97"/>
  <c r="B2" i="3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B21" i="105" l="1"/>
  <c r="B22" i="105"/>
  <c r="B23" i="105"/>
  <c r="C5" i="71"/>
  <c r="E5" i="71"/>
  <c r="F5" i="71"/>
  <c r="D5" i="71"/>
</calcChain>
</file>

<file path=xl/sharedStrings.xml><?xml version="1.0" encoding="utf-8"?>
<sst xmlns="http://schemas.openxmlformats.org/spreadsheetml/2006/main" count="1650" uniqueCount="1038">
  <si>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</si>
  <si>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</si>
  <si>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</si>
  <si>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</si>
  <si>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</si>
  <si>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</si>
  <si>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</si>
  <si>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</si>
  <si>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</si>
  <si>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</si>
  <si>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</si>
  <si>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</si>
  <si>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</si>
  <si>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</si>
  <si>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</si>
  <si>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</si>
  <si>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</si>
  <si>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</si>
  <si>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</si>
  <si>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</si>
  <si>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</si>
  <si>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</si>
  <si>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</si>
  <si>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</si>
  <si>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</si>
  <si>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</si>
  <si>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</si>
  <si>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</si>
  <si>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</si>
  <si>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</si>
  <si>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</si>
  <si>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</si>
  <si>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</si>
  <si>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</si>
  <si>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</si>
  <si>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</si>
  <si>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</si>
  <si>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</si>
  <si>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</si>
  <si>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</si>
  <si>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</si>
  <si>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</si>
  <si>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</si>
  <si>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</si>
  <si>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</si>
  <si>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</si>
  <si>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</si>
  <si>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</si>
  <si>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</si>
  <si>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</si>
  <si>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</si>
  <si>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</si>
  <si>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</si>
  <si>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</si>
  <si>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</si>
  <si>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</si>
  <si>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</si>
  <si>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</si>
  <si>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</si>
  <si>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</si>
  <si>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</si>
  <si>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</si>
  <si>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</si>
  <si>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</si>
  <si>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</si>
  <si>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</si>
  <si>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</si>
  <si>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</si>
  <si>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</si>
  <si>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</si>
  <si>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</si>
  <si>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</si>
  <si>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</si>
  <si>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</si>
  <si>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</si>
  <si>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</si>
  <si>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</si>
  <si>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</si>
  <si>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</si>
  <si>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</si>
  <si>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</si>
  <si>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</si>
  <si>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</si>
  <si>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</si>
  <si>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</si>
  <si>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</si>
  <si>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</si>
  <si>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</si>
  <si>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</si>
  <si>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</si>
  <si>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</si>
  <si>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</si>
  <si>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</si>
  <si>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</si>
  <si>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</si>
  <si>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</si>
  <si>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</si>
  <si>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</si>
  <si>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</si>
  <si>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</si>
  <si>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</si>
  <si>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</si>
  <si>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</si>
  <si>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</si>
  <si>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</si>
  <si>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</si>
  <si>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</si>
  <si>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</si>
  <si>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</si>
  <si>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</si>
  <si>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</si>
  <si>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</si>
  <si>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</si>
  <si>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</si>
  <si>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</si>
  <si>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</si>
  <si>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</si>
  <si>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</si>
  <si>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</si>
  <si>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</si>
  <si>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</si>
  <si>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</si>
  <si>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</si>
  <si>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</si>
  <si>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</si>
  <si>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</si>
  <si>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</si>
  <si>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</si>
  <si>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</si>
  <si>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</si>
  <si>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</si>
  <si>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</si>
  <si>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</si>
  <si>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</si>
  <si>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</si>
  <si>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</si>
  <si>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</si>
  <si>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</si>
  <si>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</si>
  <si>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</si>
  <si>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</si>
  <si>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</si>
  <si>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</si>
  <si>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</si>
  <si>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</si>
  <si>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</si>
  <si>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</si>
  <si>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</si>
  <si>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</si>
  <si>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</si>
  <si>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</si>
  <si>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</si>
  <si>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</si>
  <si>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</si>
  <si>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</si>
  <si>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</si>
  <si>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</si>
  <si>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</si>
  <si>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</si>
  <si>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</si>
  <si>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</si>
  <si>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</si>
  <si>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</si>
  <si>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</si>
  <si>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</si>
  <si>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</si>
  <si>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</si>
  <si>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</si>
  <si>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</si>
  <si>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</si>
  <si>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</si>
  <si>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</si>
  <si>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</si>
  <si>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</si>
  <si>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</si>
  <si>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</si>
  <si>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</si>
  <si>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</si>
  <si>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</si>
  <si>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</si>
  <si>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</si>
  <si>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</si>
  <si>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</si>
  <si>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</si>
  <si>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</si>
  <si>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</si>
  <si>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</si>
  <si>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</si>
  <si>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</si>
  <si>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</si>
  <si>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</si>
  <si>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</si>
  <si>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</si>
  <si>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</si>
  <si>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</si>
  <si>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</si>
  <si>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</si>
  <si>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</si>
  <si>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</si>
  <si>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</si>
  <si>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</si>
  <si>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</si>
  <si>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</si>
  <si>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</si>
  <si>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</si>
  <si>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</si>
  <si>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</si>
  <si>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</si>
  <si>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</si>
  <si>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</si>
  <si>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</si>
  <si>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</si>
  <si>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</si>
  <si>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</si>
  <si>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</si>
  <si>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</si>
  <si>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</si>
  <si>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</si>
  <si>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</si>
  <si>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</si>
  <si>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</si>
  <si>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</si>
  <si>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</si>
  <si>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</si>
  <si>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</si>
  <si>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</si>
  <si>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</si>
  <si>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</si>
  <si>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</si>
  <si>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</si>
  <si>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</si>
  <si>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</si>
  <si>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</si>
  <si>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</si>
  <si>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</si>
  <si>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</si>
  <si>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</si>
  <si>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</si>
  <si>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</si>
  <si>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</si>
  <si>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</si>
  <si>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</si>
  <si>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</si>
  <si>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</si>
  <si>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</si>
  <si>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</si>
  <si>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</si>
  <si>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</si>
  <si>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</si>
  <si>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</si>
  <si>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</si>
  <si>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</si>
  <si>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</si>
  <si>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</si>
  <si>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</si>
  <si>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</si>
  <si>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</si>
  <si>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</si>
  <si>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</si>
  <si>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</si>
  <si>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</si>
  <si>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</si>
  <si>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</si>
  <si>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</si>
  <si>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</si>
  <si>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</si>
  <si>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</si>
  <si>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</si>
  <si>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</si>
  <si>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</si>
  <si>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</si>
  <si>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</si>
  <si>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</si>
  <si>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</si>
  <si>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</si>
  <si>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</si>
  <si>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</si>
  <si>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</si>
  <si>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</si>
  <si>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</si>
  <si>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</si>
  <si>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</si>
  <si>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</si>
  <si>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</si>
  <si>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</si>
  <si>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</si>
  <si>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</si>
  <si>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</si>
  <si>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</si>
  <si>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</si>
  <si>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</si>
  <si>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</si>
  <si>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</si>
  <si>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</si>
  <si>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</si>
  <si>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</si>
  <si>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</si>
  <si>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</si>
  <si>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</si>
  <si>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</si>
  <si>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</si>
  <si>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</si>
  <si>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</si>
  <si>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</si>
  <si>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</si>
  <si>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</si>
  <si>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</si>
  <si>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</si>
  <si>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</si>
  <si>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</si>
  <si>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</si>
  <si>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</si>
  <si>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</si>
  <si>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</si>
  <si>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</si>
  <si>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</si>
  <si>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</si>
  <si>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</si>
  <si>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</si>
  <si>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</si>
  <si>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</si>
  <si>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</si>
  <si>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</si>
  <si>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</si>
  <si>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</si>
  <si>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</si>
  <si>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</si>
  <si>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</si>
  <si>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</si>
  <si>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</si>
  <si>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</si>
  <si>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</si>
  <si>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</si>
  <si>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</si>
  <si>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</si>
  <si>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</si>
  <si>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</si>
  <si>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</si>
  <si>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</si>
  <si>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</si>
  <si>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</si>
  <si>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</si>
  <si>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</si>
  <si>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</si>
  <si>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</si>
  <si>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</si>
  <si>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</si>
  <si>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</si>
  <si>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</si>
  <si>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</si>
  <si>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</si>
  <si>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</si>
  <si>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</si>
  <si>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</si>
  <si>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</si>
  <si>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</si>
  <si>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</si>
  <si>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</si>
  <si>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</si>
  <si>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</si>
  <si>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</si>
  <si>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</si>
  <si>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</si>
  <si>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</si>
  <si>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</si>
  <si>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</si>
  <si>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</si>
  <si>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</si>
  <si>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</si>
  <si>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</si>
  <si>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</si>
  <si>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</si>
  <si>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</si>
  <si>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</si>
  <si>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</si>
  <si>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</si>
  <si>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</si>
  <si>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</si>
  <si>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</si>
  <si>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</si>
  <si>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</si>
  <si>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</si>
  <si>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</si>
  <si>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</si>
  <si>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</si>
  <si>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</si>
  <si>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</si>
  <si>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</si>
  <si>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</si>
  <si>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</si>
  <si>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</si>
  <si>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</si>
  <si>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</si>
  <si>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</si>
  <si>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</si>
  <si>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</si>
  <si>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</si>
  <si>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</si>
  <si>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</si>
  <si>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</si>
  <si>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</si>
  <si>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</si>
  <si>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</si>
  <si>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</si>
  <si>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</si>
  <si>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</si>
  <si>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</si>
  <si>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</si>
  <si>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</si>
  <si>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</si>
  <si>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</si>
  <si>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</si>
  <si>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</si>
  <si>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</si>
  <si>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</si>
  <si>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</si>
  <si>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</si>
  <si>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</si>
  <si>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</si>
  <si>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</si>
  <si>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</si>
  <si>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</si>
  <si>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</si>
  <si>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</si>
  <si>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</si>
  <si>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</si>
  <si>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</si>
  <si>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</si>
  <si>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</si>
  <si>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</si>
  <si>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</si>
  <si>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</si>
  <si>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</si>
  <si>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</si>
  <si>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</si>
  <si>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</si>
  <si>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</si>
  <si>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</si>
  <si>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</si>
  <si>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</si>
  <si>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</si>
  <si>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</si>
  <si>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</si>
  <si>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</si>
  <si>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</si>
  <si>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</si>
  <si>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</si>
  <si>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</si>
  <si>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</si>
  <si>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</si>
  <si>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</si>
  <si>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</si>
  <si>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</si>
  <si>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</si>
  <si>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</si>
  <si>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</si>
  <si>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</si>
  <si>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</si>
  <si>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</si>
  <si>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</si>
  <si>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</si>
  <si>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</si>
  <si>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</si>
  <si>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</si>
  <si>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</si>
  <si>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</si>
  <si>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</si>
  <si>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</si>
  <si>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</si>
  <si>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</si>
  <si>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</si>
  <si>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</si>
  <si>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</si>
  <si>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</si>
  <si>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</si>
  <si>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</si>
  <si>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</si>
  <si>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</si>
  <si>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</si>
  <si>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</si>
  <si>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</si>
  <si>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</si>
  <si>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</si>
  <si>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</si>
  <si>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</si>
  <si>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</si>
  <si>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</si>
  <si>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</si>
  <si>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</si>
  <si>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</si>
  <si>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</si>
  <si>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</si>
  <si>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</si>
  <si>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</si>
  <si>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</si>
  <si>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</si>
  <si>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</si>
  <si>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</si>
  <si>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</si>
  <si>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</si>
  <si>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</si>
  <si>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</si>
  <si>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</si>
  <si>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</si>
  <si>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</si>
  <si>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</si>
  <si>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</si>
  <si>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</si>
  <si>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</si>
  <si>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</si>
  <si>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</si>
  <si>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</si>
  <si>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</si>
  <si>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</si>
  <si>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</si>
  <si>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</si>
  <si>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</si>
  <si>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</si>
  <si>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</si>
  <si>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</si>
  <si>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</si>
  <si>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</si>
  <si>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</si>
  <si>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</si>
  <si>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</si>
  <si>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</si>
  <si>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</si>
  <si>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</si>
  <si>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</si>
  <si>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</si>
  <si>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</si>
  <si>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</si>
  <si>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</si>
  <si>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</si>
  <si>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</si>
  <si>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</si>
  <si>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</si>
  <si>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</si>
  <si>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</si>
  <si>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</si>
  <si>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</si>
  <si>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</si>
  <si>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</si>
  <si>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</si>
  <si>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</si>
  <si>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</si>
  <si>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</si>
  <si>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</si>
  <si>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</si>
  <si>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</si>
  <si>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</si>
  <si>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</si>
  <si>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</si>
  <si>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</si>
  <si>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</si>
  <si>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</si>
  <si>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</si>
  <si>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</si>
  <si>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</si>
  <si>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</si>
  <si>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</si>
  <si>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</si>
  <si>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</si>
  <si>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</si>
  <si>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</si>
  <si>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</si>
  <si>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</si>
  <si>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</si>
  <si>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</si>
  <si>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</si>
  <si>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</si>
  <si>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</si>
  <si>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</si>
  <si>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</si>
  <si>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</si>
  <si>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</si>
  <si>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</si>
  <si>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</si>
  <si>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</si>
  <si>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</si>
  <si>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</si>
  <si>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</si>
  <si>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</si>
  <si>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</si>
  <si>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</si>
  <si>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</si>
  <si>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</si>
  <si>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</si>
  <si>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</si>
  <si>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</si>
  <si>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</si>
  <si>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</si>
  <si>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</si>
  <si>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</si>
  <si>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</si>
  <si>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</si>
  <si>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</si>
  <si>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</si>
  <si>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</si>
  <si>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</si>
  <si>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</si>
  <si>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</si>
  <si>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</si>
  <si>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</si>
  <si>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</si>
  <si>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</si>
  <si>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</si>
  <si>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</si>
  <si>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</si>
  <si>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</si>
  <si>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</si>
  <si>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</si>
  <si>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</si>
  <si>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</si>
  <si>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</si>
  <si>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</si>
  <si>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</si>
  <si>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</si>
  <si>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</si>
  <si>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</si>
  <si>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</si>
  <si>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</si>
  <si>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</si>
  <si>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</si>
  <si>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</si>
  <si>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</si>
  <si>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</si>
  <si>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</si>
  <si>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</si>
  <si>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</si>
  <si>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</si>
  <si>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</si>
  <si>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</si>
  <si>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</si>
  <si>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</si>
  <si>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</si>
  <si>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</si>
  <si>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</si>
  <si>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</si>
  <si>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</si>
  <si>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</si>
  <si>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</si>
  <si>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</si>
  <si>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</si>
  <si>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</si>
  <si>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</si>
  <si>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</si>
  <si>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</si>
  <si>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</si>
  <si>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</si>
  <si>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</si>
  <si>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</si>
  <si>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</si>
  <si>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</si>
  <si>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</si>
  <si>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</si>
  <si>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</si>
  <si>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</si>
  <si>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</si>
  <si>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</si>
  <si>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</si>
  <si>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</si>
  <si>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</si>
  <si>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</si>
  <si>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</si>
  <si>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</si>
  <si>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</si>
  <si>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</si>
  <si>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</si>
  <si>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</si>
  <si>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</si>
  <si>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</si>
  <si>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</si>
  <si>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</si>
  <si>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</si>
  <si>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</si>
  <si>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</si>
  <si>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</si>
  <si>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</si>
  <si>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</si>
  <si>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</si>
  <si>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</si>
  <si>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</si>
  <si>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</si>
  <si>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</si>
  <si>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</si>
  <si>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</si>
  <si>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</si>
  <si>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</si>
  <si>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</si>
  <si>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</si>
  <si>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</si>
  <si>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</si>
  <si>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</si>
  <si>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</si>
  <si>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</si>
  <si>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</si>
  <si>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</si>
  <si>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</si>
  <si>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</si>
  <si>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</si>
  <si>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</si>
  <si>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</si>
  <si>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</si>
  <si>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</si>
  <si>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</si>
  <si>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</si>
  <si>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</si>
  <si>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</si>
  <si>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</si>
  <si>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</si>
  <si>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</si>
  <si>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</si>
  <si>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</si>
  <si>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</si>
  <si>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</si>
  <si>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</si>
  <si>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</si>
  <si>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</si>
  <si>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</si>
  <si>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</si>
  <si>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</si>
  <si>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</si>
  <si>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</si>
  <si>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</si>
  <si>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</si>
  <si>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</si>
  <si>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</si>
  <si>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</si>
  <si>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</si>
  <si>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</si>
  <si>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</si>
  <si>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</si>
  <si>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</si>
  <si>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</si>
  <si>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</si>
  <si>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</si>
  <si>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</si>
  <si>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</si>
  <si>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</si>
  <si>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</si>
  <si>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</si>
  <si>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</si>
  <si>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</si>
  <si>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</si>
  <si>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</si>
  <si>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</si>
  <si>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</si>
  <si>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</si>
  <si>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</si>
  <si>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</si>
  <si>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</si>
  <si>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</si>
  <si>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</si>
  <si>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</si>
  <si>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</si>
  <si>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</si>
  <si>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</si>
  <si>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</si>
  <si>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</si>
  <si>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</si>
  <si>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</si>
  <si>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</si>
  <si>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</si>
  <si>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</si>
  <si>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</si>
  <si>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</si>
  <si>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</si>
  <si>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</si>
  <si>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</si>
  <si>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</si>
  <si>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</si>
  <si>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</si>
  <si>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</si>
  <si>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</si>
  <si>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</si>
  <si>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</si>
  <si>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</si>
  <si>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</si>
  <si>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</si>
  <si>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</si>
  <si>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</si>
  <si>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</si>
  <si>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</si>
  <si>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</si>
  <si>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</si>
  <si>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</si>
  <si>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</si>
  <si>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</si>
  <si>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</si>
  <si>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</si>
  <si>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</si>
  <si>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</si>
  <si>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</si>
  <si>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</si>
  <si>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</si>
  <si>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</si>
  <si>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</si>
  <si>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</si>
  <si>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</si>
  <si>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</si>
  <si>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</si>
  <si>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</si>
  <si>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</si>
  <si>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</si>
  <si>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</si>
  <si>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</si>
  <si>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</si>
  <si>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</si>
  <si>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</si>
  <si>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</si>
  <si>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</si>
  <si>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</si>
  <si>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</si>
  <si>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</si>
  <si>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</si>
  <si>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</si>
  <si>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</si>
  <si>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</si>
  <si>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</si>
  <si>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</si>
  <si>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</si>
  <si>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</si>
  <si>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</si>
  <si>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</si>
  <si>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</si>
  <si>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</si>
  <si>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</si>
  <si>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</si>
  <si>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</si>
  <si>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</si>
  <si>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</si>
  <si>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</si>
  <si>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</si>
  <si>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</si>
  <si>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</si>
  <si>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</si>
  <si>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</si>
  <si>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</si>
  <si>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</si>
  <si>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</si>
  <si>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</si>
  <si>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</si>
  <si>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</si>
  <si>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</si>
  <si>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</si>
  <si>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</si>
  <si>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</si>
  <si>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</si>
  <si>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</si>
  <si>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</si>
  <si>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</si>
  <si>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</si>
  <si>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</si>
  <si>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</si>
  <si>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</si>
  <si>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</si>
  <si>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</si>
  <si>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</si>
  <si>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</si>
  <si>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</si>
  <si>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</si>
  <si>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</si>
  <si>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</si>
  <si>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</si>
  <si>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</si>
  <si>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</si>
  <si>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</si>
  <si>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</si>
  <si>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</si>
  <si>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</si>
  <si>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</si>
  <si>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</si>
  <si>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</si>
  <si>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</si>
  <si>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</si>
  <si>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</si>
  <si>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</si>
  <si>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</si>
  <si>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</si>
  <si>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</si>
  <si>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</si>
  <si>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</si>
  <si>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</si>
  <si>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</si>
  <si>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</si>
  <si>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</si>
  <si>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</si>
  <si>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</si>
  <si>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</si>
  <si>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</si>
  <si>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</si>
  <si>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</si>
  <si>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</si>
  <si>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</si>
  <si>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</si>
  <si>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</si>
  <si>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</si>
  <si>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</si>
  <si>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</si>
  <si>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</si>
  <si>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</si>
  <si>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</si>
  <si>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</si>
  <si>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</si>
  <si>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</si>
  <si>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</si>
  <si>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</si>
  <si>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</si>
  <si>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</si>
  <si>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</si>
  <si>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</si>
  <si>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</si>
  <si>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</si>
  <si>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</si>
  <si>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</si>
  <si>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</si>
  <si>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</si>
  <si>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</si>
  <si>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</si>
  <si>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</si>
  <si>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</si>
  <si>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</si>
  <si>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</si>
  <si>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</si>
  <si>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</si>
  <si>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</si>
  <si>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</si>
  <si>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</si>
  <si>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</si>
  <si>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</si>
  <si>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</si>
  <si>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</si>
  <si>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</si>
  <si>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</si>
  <si>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</si>
  <si>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</si>
  <si>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</si>
  <si>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</si>
  <si>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</si>
  <si>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</si>
  <si>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</si>
  <si>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</si>
  <si>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</si>
  <si>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</si>
  <si>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</si>
  <si>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</si>
  <si>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</si>
  <si>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</si>
  <si>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</si>
  <si>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</si>
  <si>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</si>
  <si>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</si>
  <si>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</si>
  <si>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</si>
  <si>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</si>
  <si>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</si>
  <si>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</si>
  <si>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</si>
  <si>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</si>
  <si>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</si>
  <si>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</si>
  <si>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</si>
  <si>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</si>
  <si>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</si>
  <si>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</si>
  <si>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</si>
  <si>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</si>
  <si>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</si>
  <si>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</si>
  <si>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</si>
  <si>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</si>
  <si>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</si>
  <si>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</si>
  <si>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</si>
  <si>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</si>
  <si>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</si>
  <si>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</si>
  <si>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</si>
  <si>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ცხრილი 9.3</t>
  </si>
  <si>
    <t>ცხრილებში მოთხოვნილი ინფორმაცია შეესაბამება საქართველოს ეროვნული ბანკის პრეზიდენტის "დაშვებული ვალდებულებებისა და კაპიტალის ინსტრუმენტების მინიმალური მოთხოვნის დაწესების თაობაზე" 2023 წლის 31 მაისის N90/04 ბრძანებით განსაზღვრულ მოთხოვნებს</t>
  </si>
  <si>
    <t>განმარტებები გვერდებისთვის 9.2. MREL1, ცხრილი 9.2 და 9.3. MREL2, ცხრილი 9.3</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</si>
  <si>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</si>
  <si>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</si>
  <si>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r>
      <t>საზედამხედველო კაპიტალი</t>
    </r>
    <r>
      <rPr>
        <b/>
        <vertAlign val="superscript"/>
        <sz val="10"/>
        <color theme="1"/>
        <rFont val="Arial"/>
        <family val="2"/>
      </rPr>
      <t>1</t>
    </r>
  </si>
  <si>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</si>
  <si>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</si>
  <si>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r>
      <rPr>
        <i/>
        <vertAlign val="superscript"/>
        <sz val="9"/>
        <rFont val="Calibri"/>
        <family val="2"/>
        <scheme val="minor"/>
      </rPr>
      <t xml:space="preserve">1 </t>
    </r>
    <r>
      <rPr>
        <i/>
        <sz val="9"/>
        <rFont val="Calibri"/>
        <family val="2"/>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</si>
  <si>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</si>
  <si>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</si>
  <si>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ჩვეულებრივი აქციები</t>
  </si>
  <si>
    <t>უმოქმედო სესხები – მთლიანი სესხებიდან 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</si>
  <si>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</si>
  <si>
    <t>IFRS 9-ის შესაბამისად. არ შედის მოსალოდნელი საკრედიტო ზარალი სესხების აუთვისებელ ნაწილზე</t>
  </si>
  <si>
    <t>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არ შედის მოსალოდნელი საკრედიტო ზარალი სესხების აუთვისებელ ნაწილზე</t>
  </si>
  <si>
    <t>1.1 ველში შემავალი უზრუნველყოფილი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</si>
  <si>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</si>
  <si>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 xml:space="preserve">ბაზელ III-ზე დაფუძნებული ჩარჩოს მიხედვით </t>
  </si>
  <si>
    <t>22-ე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</si>
  <si>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24-ე 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</si>
  <si>
    <t>სს სილქ ბანკი</t>
  </si>
  <si>
    <t>ი. მანაგაძე</t>
  </si>
  <si>
    <t>ა.ხოროშვილი</t>
  </si>
  <si>
    <t>www.silkbank.ge</t>
  </si>
  <si>
    <t>ირაკლი მანაგაძე</t>
  </si>
  <si>
    <t>დამოუკიდებელი თავმჯდომარე</t>
  </si>
  <si>
    <t>ვასილ კენკიშვილი</t>
  </si>
  <si>
    <t>არადამოუკიდებელ წევრი</t>
  </si>
  <si>
    <t>არჩილ ლურსმანაშვილი</t>
  </si>
  <si>
    <t>დევიდ ფრანც ბორგერი, /გერმანია/</t>
  </si>
  <si>
    <t>მზია ქოქუაშვილი</t>
  </si>
  <si>
    <t>დამოუკიდებელი წევრი</t>
  </si>
  <si>
    <t>ნანა ჩხობაძე</t>
  </si>
  <si>
    <t>ალექსი ხოროშვილი</t>
  </si>
  <si>
    <t>გენერალური დირექტორი</t>
  </si>
  <si>
    <t>გიორგი ღიბრაძე</t>
  </si>
  <si>
    <t>იურიდიული დირექტორი</t>
  </si>
  <si>
    <t>ნათია მერაბიშვილი</t>
  </si>
  <si>
    <t>ოპერაციების მართვის დირექტორი</t>
  </si>
  <si>
    <t>ირაკლი ბენდელიანი</t>
  </si>
  <si>
    <t>ინფორმაციული ტექნოლოგიების დირექტორი</t>
  </si>
  <si>
    <t>გიორგი კალოიანი</t>
  </si>
  <si>
    <t>რისკების დირექტორი</t>
  </si>
  <si>
    <t>დავით ნინიძე</t>
  </si>
  <si>
    <t>პროდუქტებისა და ინოვაციების დირექტორი</t>
  </si>
  <si>
    <t>სილქ როუდ გრუპ ჰოლდინგ (მალტა) ლიმიტედ, მალტა</t>
  </si>
  <si>
    <t>შპს პარტომტა</t>
  </si>
  <si>
    <t>სს სილქ ჰოლდინგი</t>
  </si>
  <si>
    <t>გიორგი რამიშვილი</t>
  </si>
  <si>
    <t>ალექსი თოფურია</t>
  </si>
  <si>
    <t>დევიდ ფრანც ბორგერი, გერმანია</t>
  </si>
  <si>
    <t>აქციებით შეზღუდული კერძო კომპანია ბრეიტენბერგ პრაივიტ ლიმიტედ, სინგაპური</t>
  </si>
  <si>
    <t xml:space="preserve"> ერკინ ტატიშევი, ყაზახეთი</t>
  </si>
  <si>
    <t>ალექსანდრე ხეთაგური</t>
  </si>
  <si>
    <t xml:space="preserve"> ცხრილი 9 (Capital), N15</t>
  </si>
  <si>
    <t xml:space="preserve"> ცხრილი 9 (Capital), N32</t>
  </si>
  <si>
    <t xml:space="preserve"> ცხრილი 9 (Capital), N7</t>
  </si>
  <si>
    <t xml:space="preserve"> ცხრილი 9 (Capital),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</si>
</sst>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 _€_-;\-* #,##0\ _€_-;_-* &quot;-&quot;??\ _€_-;_-@_-"/>
  </numFmts>
  <fonts count="156">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i/>
      <sz val="10"/>
      <color theme="0" tint="-0.499984740745262"/>
      <name val="Calibri"/>
      <family val="2"/>
      <scheme val="minor"/>
    </font>
    <font>
      <sz val="8"/>
      <color rgb="FF000000"/>
      <name val="Arial"/>
      <family val="2"/>
    </font>
    <font>
      <b/>
      <sz val="10"/>
      <name val="Calibri"/>
      <family val="2"/>
    </font>
    <font>
      <sz val="10"/>
      <name val="Calibri"/>
      <family val="2"/>
    </font>
    <font>
      <b/>
      <vertAlign val="superscript"/>
      <sz val="10"/>
      <color theme="1"/>
      <name val="Arial"/>
      <family val="2"/>
    </font>
    <font>
      <vertAlign val="superscript"/>
      <sz val="10"/>
      <color theme="1"/>
      <name val="Arial"/>
      <family val="2"/>
    </font>
    <font>
      <b/>
      <u/>
      <sz val="10"/>
      <name val="Calibri"/>
      <family val="2"/>
    </font>
    <font>
      <b/>
      <u/>
      <sz val="10"/>
      <name val="Calibri"/>
      <family val="2"/>
      <scheme val="minor"/>
    </font>
    <font>
      <i/>
      <sz val="9"/>
      <name val="Calibri"/>
      <family val="2"/>
      <scheme val="minor"/>
    </font>
    <font>
      <i/>
      <vertAlign val="superscript"/>
      <sz val="9"/>
      <name val="Calibri"/>
      <family val="2"/>
      <scheme val="minor"/>
    </font>
    <font>
      <i/>
      <sz val="10"/>
      <name val="Calibri"/>
      <family val="2"/>
    </font>
    <font>
      <b/>
      <sz val="10"/>
      <color rgb="FF000000"/>
      <name val="Calibri"/>
      <family val="2"/>
    </font>
    <font>
      <sz val="10"/>
      <color rgb="FF000000"/>
      <name val="Calibri"/>
      <family val="2"/>
    </font>
    <font>
      <sz val="8"/>
      <color theme="1"/>
      <name val="Sylfaen"/>
      <family val="1"/>
    </font>
  </fonts>
  <fills count="8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rgb="FF000000"/>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9.9978637043366805E-2"/>
        <bgColor indexed="64"/>
      </patternFill>
    </fill>
    <fill>
      <patternFill patternType="solid">
        <fgColor theme="2" tint="-0.249977111117893"/>
        <bgColor indexed="64"/>
      </patternFill>
    </fill>
  </fills>
  <borders count="16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68" fontId="26" fillId="37" borderId="0"/>
    <xf numFmtId="169" fontId="26" fillId="37" borderId="0"/>
    <xf numFmtId="168" fontId="26" fillId="37" borderId="0"/>
    <xf numFmtId="0" fontId="27" fillId="38"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0" fontId="27" fillId="47"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0" fontId="29"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7" fillId="55" borderId="0" applyNumberFormat="0" applyBorder="0" applyAlignment="0" applyProtection="0"/>
    <xf numFmtId="0" fontId="27" fillId="59"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7" fillId="52" borderId="0" applyNumberFormat="0" applyBorder="0" applyAlignment="0" applyProtection="0"/>
    <xf numFmtId="0" fontId="27" fillId="56" borderId="0" applyNumberFormat="0" applyBorder="0" applyAlignment="0" applyProtection="0"/>
    <xf numFmtId="0" fontId="29" fillId="56"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61"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7" fillId="55" borderId="0" applyNumberFormat="0" applyBorder="0" applyAlignment="0" applyProtection="0"/>
    <xf numFmtId="0" fontId="27"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0" fontId="32" fillId="39"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9"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41" fillId="65" borderId="39" applyNumberFormat="0" applyAlignment="0" applyProtection="0"/>
    <xf numFmtId="0" fontId="42" fillId="10" borderId="34"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0" fontId="41"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0" fontId="42" fillId="10" borderId="34"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0" fontId="41"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applyFont="0" applyFill="0" applyBorder="0" applyAlignment="0" applyProtection="0"/>
    <xf numFmtId="180" fontId="2"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40"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0" fontId="51" fillId="40" borderId="0" applyNumberFormat="0" applyBorder="0" applyAlignment="0" applyProtection="0"/>
    <xf numFmtId="0" fontId="2" fillId="69" borderId="3" applyNumberFormat="0" applyFont="0" applyBorder="0" applyProtection="0">
      <alignment horizontal="center" vertical="center"/>
    </xf>
    <xf numFmtId="0" fontId="54" fillId="0" borderId="29" applyNumberFormat="0" applyAlignment="0" applyProtection="0">
      <alignment horizontal="left" vertical="center"/>
    </xf>
    <xf numFmtId="0" fontId="54" fillId="0" borderId="29" applyNumberFormat="0" applyAlignment="0" applyProtection="0">
      <alignment horizontal="left" vertical="center"/>
    </xf>
    <xf numFmtId="168" fontId="54" fillId="0" borderId="29"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1" applyNumberFormat="0" applyFill="0" applyAlignment="0" applyProtection="0"/>
    <xf numFmtId="169" fontId="55" fillId="0" borderId="41" applyNumberFormat="0" applyFill="0" applyAlignment="0" applyProtection="0"/>
    <xf numFmtId="0"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69"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7" fillId="0" borderId="43" applyNumberFormat="0" applyFill="0" applyAlignment="0" applyProtection="0"/>
    <xf numFmtId="169"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9"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0" fontId="66" fillId="43" borderId="38" applyNumberFormat="0" applyAlignment="0" applyProtection="0"/>
    <xf numFmtId="3" fontId="2" fillId="72"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4"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0" fontId="69" fillId="0" borderId="44"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0" fontId="69"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3"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0" fontId="72" fillId="7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0" fontId="72" fillId="73" borderId="0" applyNumberFormat="0" applyBorder="0" applyAlignment="0" applyProtection="0"/>
    <xf numFmtId="1" fontId="75" fillId="0" borderId="0" applyProtection="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68"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168" fontId="2" fillId="0" borderId="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69"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2" fillId="0" borderId="0"/>
    <xf numFmtId="0" fontId="82" fillId="0" borderId="0"/>
    <xf numFmtId="168" fontId="82" fillId="0" borderId="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9"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9"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9"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88" fontId="2" fillId="70" borderId="99" applyFont="0">
      <alignment horizontal="right" vertical="center"/>
    </xf>
    <xf numFmtId="3" fontId="2" fillId="70" borderId="99" applyFont="0">
      <alignment horizontal="right" vertical="center"/>
    </xf>
    <xf numFmtId="0" fontId="83"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9"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3" fontId="2" fillId="75" borderId="99" applyFont="0">
      <alignment horizontal="right" vertical="center"/>
      <protection locked="0"/>
    </xf>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3" fontId="2" fillId="72" borderId="99" applyFont="0">
      <alignment horizontal="right" vertical="center"/>
      <protection locked="0"/>
    </xf>
    <xf numFmtId="0" fontId="66"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9"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2" fillId="71" borderId="100" applyNumberFormat="0" applyFont="0" applyBorder="0" applyProtection="0">
      <alignment horizontal="left" vertical="center"/>
    </xf>
    <xf numFmtId="9" fontId="2" fillId="71" borderId="99" applyFont="0" applyProtection="0">
      <alignment horizontal="right" vertical="center"/>
    </xf>
    <xf numFmtId="3" fontId="2" fillId="71" borderId="99" applyFont="0" applyProtection="0">
      <alignment horizontal="right" vertical="center"/>
    </xf>
    <xf numFmtId="0" fontId="62" fillId="70" borderId="100" applyFont="0" applyBorder="0">
      <alignment horizontal="center" wrapText="1"/>
    </xf>
    <xf numFmtId="168" fontId="54" fillId="0" borderId="97">
      <alignment horizontal="left" vertical="center"/>
    </xf>
    <xf numFmtId="0" fontId="54" fillId="0" borderId="97">
      <alignment horizontal="left" vertical="center"/>
    </xf>
    <xf numFmtId="0" fontId="54" fillId="0" borderId="97">
      <alignment horizontal="left" vertical="center"/>
    </xf>
    <xf numFmtId="0" fontId="2" fillId="69" borderId="99" applyNumberFormat="0" applyFont="0" applyBorder="0" applyProtection="0">
      <alignment horizontal="center" vertical="center"/>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8"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9"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1" fillId="0" borderId="0"/>
    <xf numFmtId="169" fontId="26" fillId="37" borderId="0"/>
    <xf numFmtId="0" fontId="2" fillId="0" borderId="0">
      <alignment vertical="center"/>
    </xf>
    <xf numFmtId="166" fontId="1" fillId="0" borderId="0" applyFont="0" applyFill="0" applyBorder="0" applyAlignment="0" applyProtection="0"/>
    <xf numFmtId="0" fontId="129" fillId="0" borderId="0"/>
  </cellStyleXfs>
  <cellXfs count="939">
    <xf numFmtId="0" fontId="0" fillId="0" borderId="0" xfId="0"/>
    <xf numFmtId="0" fontId="4" fillId="0" borderId="0" xfId="0" applyFont="1"/>
    <xf numFmtId="0" fontId="0" fillId="0" borderId="0" xfId="0" applyAlignment="1">
      <alignment wrapText="1"/>
    </xf>
    <xf numFmtId="167" fontId="3" fillId="0" borderId="0" xfId="0" applyNumberFormat="1" applyFont="1" applyAlignment="1">
      <alignment horizontal="center"/>
    </xf>
    <xf numFmtId="167" fontId="0" fillId="0" borderId="0" xfId="0" applyNumberFormat="1" applyAlignment="1">
      <alignment horizontal="center"/>
    </xf>
    <xf numFmtId="167" fontId="5" fillId="0" borderId="0" xfId="0" applyNumberFormat="1" applyFont="1" applyAlignment="1">
      <alignment horizontal="center"/>
    </xf>
    <xf numFmtId="0" fontId="4" fillId="0" borderId="3" xfId="0" applyFont="1" applyBorder="1"/>
    <xf numFmtId="0" fontId="9" fillId="0" borderId="16" xfId="0" applyFont="1" applyBorder="1"/>
    <xf numFmtId="0" fontId="12" fillId="0" borderId="0" xfId="0" applyFont="1"/>
    <xf numFmtId="0" fontId="9" fillId="0" borderId="0" xfId="0" applyFont="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xf numFmtId="0" fontId="9" fillId="0" borderId="8" xfId="0" applyFont="1" applyBorder="1" applyAlignment="1">
      <alignment wrapText="1"/>
    </xf>
    <xf numFmtId="0" fontId="9" fillId="0" borderId="21" xfId="0" applyFont="1" applyBorder="1" applyAlignment="1">
      <alignment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4" fillId="0" borderId="21" xfId="0" applyFont="1" applyBorder="1"/>
    <xf numFmtId="0" fontId="13" fillId="0" borderId="25"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3" fillId="0" borderId="3" xfId="0" applyFont="1" applyBorder="1"/>
    <xf numFmtId="0" fontId="22"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Alignment="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20" fillId="0" borderId="22" xfId="0" applyFont="1" applyBorder="1" applyAlignment="1">
      <alignment horizontal="center" vertical="center" wrapText="1"/>
    </xf>
    <xf numFmtId="0" fontId="4" fillId="0" borderId="55" xfId="0" applyFont="1" applyBorder="1"/>
    <xf numFmtId="0" fontId="7" fillId="0" borderId="16"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8" xfId="2" applyNumberFormat="1" applyFont="1" applyFill="1" applyBorder="1" applyAlignment="1" applyProtection="1">
      <alignment horizontal="center" vertical="center"/>
      <protection locked="0"/>
    </xf>
    <xf numFmtId="0" fontId="7" fillId="0" borderId="19"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19" xfId="9" applyFont="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67" fontId="23" fillId="0" borderId="60" xfId="0" applyNumberFormat="1" applyFont="1" applyBorder="1" applyAlignment="1">
      <alignment horizontal="center"/>
    </xf>
    <xf numFmtId="167" fontId="23" fillId="0" borderId="58" xfId="0" applyNumberFormat="1" applyFont="1" applyBorder="1" applyAlignment="1">
      <alignment horizontal="center"/>
    </xf>
    <xf numFmtId="167" fontId="19" fillId="0" borderId="58" xfId="0" applyNumberFormat="1" applyFont="1" applyBorder="1" applyAlignment="1">
      <alignment horizontal="center"/>
    </xf>
    <xf numFmtId="167" fontId="23" fillId="0" borderId="61" xfId="0" applyNumberFormat="1" applyFont="1" applyBorder="1" applyAlignment="1">
      <alignment horizontal="center"/>
    </xf>
    <xf numFmtId="167" fontId="23" fillId="0" borderId="62"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3" xfId="0" applyFont="1" applyBorder="1"/>
    <xf numFmtId="0" fontId="4" fillId="0" borderId="17" xfId="0" applyFont="1" applyBorder="1"/>
    <xf numFmtId="0" fontId="4" fillId="0" borderId="22" xfId="0" applyFont="1" applyBorder="1"/>
    <xf numFmtId="0" fontId="7" fillId="3" borderId="19" xfId="5" applyFont="1" applyFill="1" applyBorder="1" applyAlignment="1" applyProtection="1">
      <alignment horizontal="right" vertical="center"/>
      <protection locked="0"/>
    </xf>
    <xf numFmtId="0" fontId="15" fillId="3" borderId="23" xfId="16" applyFont="1" applyFill="1" applyBorder="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Protection="1">
      <protection locked="0"/>
    </xf>
    <xf numFmtId="3" fontId="10" fillId="36" borderId="23" xfId="16" applyNumberFormat="1" applyFont="1" applyFill="1" applyBorder="1" applyProtection="1">
      <protection locked="0"/>
    </xf>
    <xf numFmtId="164"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3" fillId="0" borderId="3" xfId="20960" applyFont="1" applyBorder="1" applyAlignment="1">
      <alignment horizontal="center" vertical="center"/>
    </xf>
    <xf numFmtId="0" fontId="104" fillId="0" borderId="0" xfId="0" applyFont="1" applyAlignment="1">
      <alignment wrapText="1"/>
    </xf>
    <xf numFmtId="0" fontId="9" fillId="0" borderId="2" xfId="20960" applyFont="1" applyBorder="1" applyAlignment="1">
      <alignment horizontal="left" wrapText="1" indent="1"/>
    </xf>
    <xf numFmtId="0" fontId="15" fillId="0" borderId="17" xfId="11" applyFont="1" applyBorder="1" applyAlignment="1">
      <alignment horizontal="center" vertical="center"/>
    </xf>
    <xf numFmtId="0" fontId="9" fillId="0" borderId="0" xfId="11" applyFont="1" applyAlignment="1">
      <alignment horizontal="left"/>
    </xf>
    <xf numFmtId="0" fontId="18" fillId="0" borderId="0" xfId="11" applyFont="1" applyAlignment="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68" xfId="0" applyFont="1" applyFill="1" applyBorder="1" applyAlignment="1">
      <alignment wrapText="1"/>
    </xf>
    <xf numFmtId="0" fontId="15" fillId="0" borderId="0" xfId="11" applyFont="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8" fillId="0" borderId="0" xfId="0" applyFont="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9"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4" fillId="0" borderId="22" xfId="0" applyFont="1" applyBorder="1" applyAlignment="1">
      <alignment horizontal="center" vertical="center"/>
    </xf>
    <xf numFmtId="0" fontId="106" fillId="0" borderId="0" xfId="0" applyFont="1"/>
    <xf numFmtId="49" fontId="106" fillId="0" borderId="7" xfId="0" applyNumberFormat="1" applyFont="1" applyBorder="1" applyAlignment="1">
      <alignment horizontal="right" vertical="center"/>
    </xf>
    <xf numFmtId="49" fontId="106" fillId="0" borderId="76" xfId="0" applyNumberFormat="1" applyFont="1" applyBorder="1" applyAlignment="1">
      <alignment horizontal="right" vertical="center"/>
    </xf>
    <xf numFmtId="49" fontId="106" fillId="0" borderId="79" xfId="0" applyNumberFormat="1" applyFont="1" applyBorder="1" applyAlignment="1">
      <alignment horizontal="right" vertical="center"/>
    </xf>
    <xf numFmtId="49" fontId="106" fillId="0" borderId="84" xfId="0" applyNumberFormat="1" applyFont="1" applyBorder="1" applyAlignment="1">
      <alignment horizontal="right" vertical="center"/>
    </xf>
    <xf numFmtId="0" fontId="106" fillId="0" borderId="0" xfId="0" applyFont="1" applyAlignment="1">
      <alignment horizontal="left"/>
    </xf>
    <xf numFmtId="0" fontId="106" fillId="0" borderId="84" xfId="0" applyFont="1" applyBorder="1" applyAlignment="1">
      <alignment horizontal="right" vertical="center"/>
    </xf>
    <xf numFmtId="49" fontId="106" fillId="0" borderId="0" xfId="0" applyNumberFormat="1" applyFont="1" applyAlignment="1">
      <alignment horizontal="right" vertical="center"/>
    </xf>
    <xf numFmtId="0" fontId="106" fillId="0" borderId="0" xfId="0" applyFont="1" applyAlignment="1">
      <alignment vertical="center" wrapText="1"/>
    </xf>
    <xf numFmtId="0" fontId="106" fillId="0" borderId="0" xfId="0" applyFont="1" applyAlignment="1">
      <alignment horizontal="left" vertical="center" wrapText="1"/>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93" fontId="9" fillId="2" borderId="23" xfId="0" applyNumberFormat="1" applyFont="1" applyFill="1" applyBorder="1" applyAlignment="1" applyProtection="1">
      <alignment vertical="center"/>
      <protection locked="0"/>
    </xf>
    <xf numFmtId="3" fontId="21" fillId="36" borderId="23" xfId="0" applyNumberFormat="1" applyFont="1" applyFill="1" applyBorder="1" applyAlignment="1">
      <alignment vertical="center" wrapText="1"/>
    </xf>
    <xf numFmtId="3" fontId="21" fillId="36" borderId="24" xfId="0" applyNumberFormat="1" applyFont="1" applyFill="1" applyBorder="1" applyAlignment="1">
      <alignment vertical="center" wrapText="1"/>
    </xf>
    <xf numFmtId="193" fontId="0" fillId="36" borderId="18" xfId="0" applyNumberFormat="1" applyFill="1" applyBorder="1" applyAlignment="1">
      <alignment horizontal="center" vertical="center"/>
    </xf>
    <xf numFmtId="193" fontId="0" fillId="0" borderId="20" xfId="0" applyNumberFormat="1" applyBorder="1"/>
    <xf numFmtId="193" fontId="0" fillId="0" borderId="20" xfId="0" applyNumberFormat="1" applyBorder="1" applyAlignment="1">
      <alignment wrapText="1"/>
    </xf>
    <xf numFmtId="193" fontId="0" fillId="36" borderId="20" xfId="0" applyNumberFormat="1" applyFill="1" applyBorder="1" applyAlignment="1">
      <alignment horizontal="center" vertical="center" wrapText="1"/>
    </xf>
    <xf numFmtId="193" fontId="0" fillId="36" borderId="24" xfId="0" applyNumberFormat="1" applyFill="1" applyBorder="1" applyAlignment="1">
      <alignment horizontal="center" vertical="center" wrapText="1"/>
    </xf>
    <xf numFmtId="193" fontId="7" fillId="36" borderId="20" xfId="2" applyNumberFormat="1" applyFont="1" applyFill="1" applyBorder="1" applyAlignment="1" applyProtection="1">
      <alignment vertical="top"/>
    </xf>
    <xf numFmtId="193" fontId="7" fillId="3" borderId="20" xfId="2" applyNumberFormat="1" applyFont="1" applyFill="1" applyBorder="1" applyAlignment="1" applyProtection="1">
      <alignment vertical="top"/>
      <protection locked="0"/>
    </xf>
    <xf numFmtId="193" fontId="7" fillId="36" borderId="20" xfId="2" applyNumberFormat="1" applyFont="1" applyFill="1" applyBorder="1" applyAlignment="1" applyProtection="1">
      <alignment vertical="top" wrapText="1"/>
    </xf>
    <xf numFmtId="193" fontId="7" fillId="3" borderId="20" xfId="2" applyNumberFormat="1" applyFont="1" applyFill="1" applyBorder="1" applyAlignment="1" applyProtection="1">
      <alignment vertical="top" wrapText="1"/>
      <protection locked="0"/>
    </xf>
    <xf numFmtId="193" fontId="7" fillId="36" borderId="20" xfId="2" applyNumberFormat="1" applyFont="1" applyFill="1" applyBorder="1" applyAlignment="1" applyProtection="1">
      <alignment vertical="top" wrapText="1"/>
      <protection locked="0"/>
    </xf>
    <xf numFmtId="193" fontId="7" fillId="36" borderId="24" xfId="2" applyNumberFormat="1" applyFont="1" applyFill="1" applyBorder="1" applyAlignment="1" applyProtection="1">
      <alignment vertical="top" wrapText="1"/>
    </xf>
    <xf numFmtId="193" fontId="4" fillId="0" borderId="3" xfId="0" applyNumberFormat="1" applyFont="1" applyBorder="1"/>
    <xf numFmtId="193" fontId="4" fillId="36" borderId="23" xfId="0" applyNumberFormat="1" applyFont="1" applyFill="1" applyBorder="1"/>
    <xf numFmtId="193" fontId="4" fillId="0" borderId="19" xfId="0" applyNumberFormat="1" applyFont="1" applyBorder="1"/>
    <xf numFmtId="193" fontId="4" fillId="0" borderId="20" xfId="0" applyNumberFormat="1" applyFont="1" applyBorder="1"/>
    <xf numFmtId="193" fontId="4" fillId="36" borderId="51" xfId="0" applyNumberFormat="1" applyFont="1" applyFill="1" applyBorder="1"/>
    <xf numFmtId="193" fontId="4" fillId="36" borderId="22" xfId="0" applyNumberFormat="1" applyFont="1" applyFill="1" applyBorder="1"/>
    <xf numFmtId="193" fontId="4" fillId="36" borderId="24" xfId="0" applyNumberFormat="1" applyFont="1" applyFill="1" applyBorder="1"/>
    <xf numFmtId="193" fontId="4" fillId="36" borderId="52"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3" xfId="16" applyNumberFormat="1" applyFont="1" applyFill="1" applyBorder="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3" xfId="1" applyNumberFormat="1" applyFont="1" applyFill="1" applyBorder="1" applyAlignment="1" applyProtection="1">
      <protection locked="0"/>
    </xf>
    <xf numFmtId="193" fontId="9" fillId="3" borderId="23" xfId="5" applyNumberFormat="1" applyFont="1" applyFill="1" applyBorder="1" applyProtection="1">
      <protection locked="0"/>
    </xf>
    <xf numFmtId="193" fontId="23" fillId="0" borderId="0" xfId="0" applyNumberFormat="1" applyFont="1"/>
    <xf numFmtId="0" fontId="4" fillId="0" borderId="26" xfId="0" applyFont="1" applyBorder="1" applyAlignment="1">
      <alignment horizontal="center" vertical="center"/>
    </xf>
    <xf numFmtId="193" fontId="4" fillId="0" borderId="8" xfId="0" applyNumberFormat="1" applyFont="1" applyBorder="1"/>
    <xf numFmtId="0" fontId="4" fillId="0" borderId="26" xfId="0" applyFont="1" applyBorder="1" applyAlignment="1">
      <alignment wrapText="1"/>
    </xf>
    <xf numFmtId="193" fontId="4" fillId="0" borderId="21" xfId="0" applyNumberFormat="1" applyFont="1" applyBorder="1"/>
    <xf numFmtId="193" fontId="4" fillId="0" borderId="21" xfId="0" applyNumberFormat="1" applyFont="1" applyBorder="1" applyAlignment="1">
      <alignment wrapText="1"/>
    </xf>
    <xf numFmtId="0" fontId="4" fillId="0" borderId="3" xfId="0" applyFont="1" applyBorder="1" applyAlignment="1">
      <alignment horizontal="center" vertical="center" wrapText="1"/>
    </xf>
    <xf numFmtId="9" fontId="107" fillId="0" borderId="3" xfId="0" applyNumberFormat="1" applyFont="1" applyBorder="1" applyAlignment="1">
      <alignment horizontal="center" vertical="center"/>
    </xf>
    <xf numFmtId="0" fontId="6" fillId="0" borderId="0" xfId="0" applyFont="1" applyAlignment="1">
      <alignment horizontal="center" wrapText="1"/>
    </xf>
    <xf numFmtId="9" fontId="4" fillId="0" borderId="20" xfId="20961" applyFont="1" applyBorder="1"/>
    <xf numFmtId="9" fontId="4" fillId="36" borderId="24" xfId="20961" applyFont="1" applyFill="1" applyBorder="1"/>
    <xf numFmtId="167" fontId="4" fillId="0" borderId="20" xfId="0" applyNumberFormat="1" applyFont="1" applyBorder="1"/>
    <xf numFmtId="0" fontId="4" fillId="36" borderId="24" xfId="0" applyFont="1" applyFill="1" applyBorder="1"/>
    <xf numFmtId="167" fontId="6" fillId="36" borderId="23" xfId="0" applyNumberFormat="1" applyFont="1" applyFill="1" applyBorder="1" applyAlignment="1">
      <alignment horizontal="center" vertical="center"/>
    </xf>
    <xf numFmtId="0" fontId="9" fillId="0" borderId="16" xfId="0" applyFont="1" applyBorder="1" applyAlignment="1">
      <alignment horizontal="right" vertical="center" wrapText="1"/>
    </xf>
    <xf numFmtId="0" fontId="7" fillId="0" borderId="17" xfId="0" applyFont="1" applyBorder="1" applyAlignment="1">
      <alignment vertical="center" wrapText="1"/>
    </xf>
    <xf numFmtId="169" fontId="26" fillId="37" borderId="0" xfId="20"/>
    <xf numFmtId="169" fontId="26" fillId="37" borderId="92" xfId="20" applyBorder="1"/>
    <xf numFmtId="0" fontId="4" fillId="0" borderId="7" xfId="0" applyFont="1" applyBorder="1" applyAlignment="1">
      <alignment vertical="center"/>
    </xf>
    <xf numFmtId="0" fontId="4" fillId="0" borderId="53" xfId="0" applyFont="1" applyBorder="1" applyAlignment="1">
      <alignment vertical="center"/>
    </xf>
    <xf numFmtId="0" fontId="4" fillId="0" borderId="99" xfId="0" applyFont="1" applyBorder="1" applyAlignment="1">
      <alignment vertical="center"/>
    </xf>
    <xf numFmtId="0" fontId="4" fillId="0" borderId="100" xfId="0" applyFont="1" applyBorder="1" applyAlignment="1">
      <alignment vertical="center"/>
    </xf>
    <xf numFmtId="0" fontId="6" fillId="0" borderId="99" xfId="0" applyFont="1" applyBorder="1" applyAlignment="1">
      <alignment vertical="center"/>
    </xf>
    <xf numFmtId="0" fontId="4" fillId="0" borderId="17" xfId="0" applyFont="1" applyBorder="1" applyAlignment="1">
      <alignment vertical="center"/>
    </xf>
    <xf numFmtId="0" fontId="4" fillId="0" borderId="26" xfId="0" applyFont="1" applyBorder="1" applyAlignment="1">
      <alignment vertical="center"/>
    </xf>
    <xf numFmtId="0" fontId="4" fillId="0" borderId="94" xfId="0" applyFont="1" applyBorder="1" applyAlignment="1">
      <alignment vertical="center"/>
    </xf>
    <xf numFmtId="0" fontId="4" fillId="0" borderId="95" xfId="0" applyFont="1" applyBorder="1" applyAlignment="1">
      <alignment vertical="center"/>
    </xf>
    <xf numFmtId="0" fontId="4" fillId="0" borderId="96" xfId="0" applyFont="1" applyBorder="1" applyAlignment="1">
      <alignment vertical="center"/>
    </xf>
    <xf numFmtId="0" fontId="4" fillId="0" borderId="64" xfId="0" applyFont="1" applyBorder="1" applyAlignment="1">
      <alignment vertical="center"/>
    </xf>
    <xf numFmtId="0" fontId="4" fillId="0" borderId="16" xfId="0" applyFont="1" applyBorder="1" applyAlignment="1">
      <alignment horizontal="center" vertical="center"/>
    </xf>
    <xf numFmtId="0" fontId="4" fillId="0" borderId="18" xfId="0" applyFont="1" applyBorder="1" applyAlignment="1">
      <alignment vertical="center"/>
    </xf>
    <xf numFmtId="0" fontId="4" fillId="0" borderId="107" xfId="0" applyFont="1" applyBorder="1" applyAlignment="1">
      <alignment horizontal="center" vertical="center"/>
    </xf>
    <xf numFmtId="0" fontId="4" fillId="0" borderId="108" xfId="0" applyFont="1" applyBorder="1" applyAlignment="1">
      <alignment vertical="center"/>
    </xf>
    <xf numFmtId="0" fontId="4" fillId="0" borderId="109" xfId="0" applyFont="1" applyBorder="1" applyAlignment="1">
      <alignment horizontal="center" vertical="center"/>
    </xf>
    <xf numFmtId="169" fontId="26" fillId="37" borderId="29" xfId="20" applyBorder="1"/>
    <xf numFmtId="169" fontId="26" fillId="37" borderId="111" xfId="20" applyBorder="1"/>
    <xf numFmtId="169" fontId="26" fillId="37" borderId="101" xfId="20" applyBorder="1"/>
    <xf numFmtId="169" fontId="26" fillId="37" borderId="55" xfId="20" applyBorder="1"/>
    <xf numFmtId="0" fontId="4" fillId="3" borderId="63" xfId="0" applyFont="1" applyFill="1" applyBorder="1" applyAlignment="1">
      <alignment horizontal="center" vertical="center"/>
    </xf>
    <xf numFmtId="0" fontId="4" fillId="3" borderId="0" xfId="0" applyFont="1" applyFill="1" applyAlignment="1">
      <alignment vertical="center"/>
    </xf>
    <xf numFmtId="0" fontId="4" fillId="0" borderId="69" xfId="0" applyFont="1" applyBorder="1" applyAlignment="1">
      <alignment horizontal="center" vertical="center"/>
    </xf>
    <xf numFmtId="0" fontId="4" fillId="3" borderId="97" xfId="0" applyFont="1" applyFill="1" applyBorder="1" applyAlignment="1">
      <alignment vertical="center"/>
    </xf>
    <xf numFmtId="0" fontId="14" fillId="3" borderId="112" xfId="0" applyFont="1" applyFill="1" applyBorder="1" applyAlignment="1">
      <alignment horizontal="left"/>
    </xf>
    <xf numFmtId="0" fontId="14" fillId="3" borderId="113" xfId="0" applyFont="1" applyFill="1" applyBorder="1" applyAlignment="1">
      <alignment horizontal="left"/>
    </xf>
    <xf numFmtId="0" fontId="4" fillId="0" borderId="99" xfId="0" applyFont="1" applyBorder="1" applyAlignment="1">
      <alignment horizontal="center" vertical="center" wrapText="1"/>
    </xf>
    <xf numFmtId="0" fontId="106" fillId="0" borderId="86" xfId="0" applyFont="1" applyBorder="1" applyAlignment="1">
      <alignment horizontal="right" vertical="center"/>
    </xf>
    <xf numFmtId="0" fontId="4" fillId="0" borderId="114" xfId="0" applyFont="1" applyBorder="1" applyAlignment="1">
      <alignment horizontal="center" vertical="center" wrapText="1"/>
    </xf>
    <xf numFmtId="0" fontId="6" fillId="3" borderId="115" xfId="0" applyFont="1" applyFill="1" applyBorder="1" applyAlignment="1">
      <alignment vertical="center"/>
    </xf>
    <xf numFmtId="0" fontId="4" fillId="3" borderId="21" xfId="0" applyFont="1" applyFill="1" applyBorder="1" applyAlignment="1">
      <alignment vertical="center"/>
    </xf>
    <xf numFmtId="0" fontId="4" fillId="0" borderId="116" xfId="0" applyFont="1" applyBorder="1" applyAlignment="1">
      <alignment horizontal="center" vertical="center"/>
    </xf>
    <xf numFmtId="0" fontId="4" fillId="0" borderId="114" xfId="0" applyFont="1" applyBorder="1" applyAlignment="1">
      <alignment vertical="center"/>
    </xf>
    <xf numFmtId="0" fontId="6" fillId="0" borderId="23" xfId="0" applyFont="1" applyBorder="1" applyAlignment="1">
      <alignment vertical="center"/>
    </xf>
    <xf numFmtId="0" fontId="4" fillId="0" borderId="23" xfId="0" applyFont="1" applyBorder="1" applyAlignment="1">
      <alignment vertical="center"/>
    </xf>
    <xf numFmtId="0" fontId="4" fillId="0" borderId="25" xfId="0" applyFont="1" applyBorder="1" applyAlignment="1">
      <alignment vertical="center"/>
    </xf>
    <xf numFmtId="0" fontId="4" fillId="0" borderId="24" xfId="0" applyFont="1" applyBorder="1" applyAlignment="1">
      <alignment vertical="center"/>
    </xf>
    <xf numFmtId="169" fontId="26" fillId="37" borderId="25" xfId="20" applyBorder="1"/>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7" fillId="0" borderId="16" xfId="11" applyFont="1" applyBorder="1" applyAlignment="1">
      <alignment vertical="center"/>
    </xf>
    <xf numFmtId="0" fontId="7" fillId="0" borderId="17" xfId="11" applyFont="1" applyBorder="1" applyAlignment="1">
      <alignment vertical="center"/>
    </xf>
    <xf numFmtId="0" fontId="15" fillId="0" borderId="18" xfId="11" applyFont="1" applyBorder="1" applyAlignment="1">
      <alignment horizontal="center" vertical="center"/>
    </xf>
    <xf numFmtId="0" fontId="0" fillId="0" borderId="116" xfId="0" applyBorder="1"/>
    <xf numFmtId="0" fontId="0" fillId="0" borderId="22" xfId="0" applyBorder="1"/>
    <xf numFmtId="0" fontId="6" fillId="36" borderId="117" xfId="0" applyFont="1" applyFill="1" applyBorder="1" applyAlignment="1">
      <alignment vertical="center" wrapText="1"/>
    </xf>
    <xf numFmtId="0" fontId="7" fillId="0" borderId="0" xfId="0" applyFont="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6" xfId="0" applyFont="1" applyFill="1" applyBorder="1" applyAlignment="1">
      <alignment horizontal="left" vertical="center" wrapText="1"/>
    </xf>
    <xf numFmtId="0" fontId="6" fillId="36" borderId="99" xfId="0" applyFont="1" applyFill="1" applyBorder="1" applyAlignment="1">
      <alignment horizontal="left" vertical="center" wrapText="1"/>
    </xf>
    <xf numFmtId="0" fontId="6" fillId="36" borderId="114" xfId="0" applyFont="1" applyFill="1" applyBorder="1" applyAlignment="1">
      <alignment horizontal="left" vertical="center" wrapText="1"/>
    </xf>
    <xf numFmtId="0" fontId="4" fillId="0" borderId="116" xfId="0" applyFont="1" applyBorder="1" applyAlignment="1">
      <alignment horizontal="right" vertical="center" wrapText="1"/>
    </xf>
    <xf numFmtId="0" fontId="4" fillId="0" borderId="99" xfId="0" applyFont="1" applyBorder="1" applyAlignment="1">
      <alignment horizontal="left" vertical="center" wrapText="1"/>
    </xf>
    <xf numFmtId="0" fontId="109" fillId="0" borderId="116" xfId="0" applyFont="1" applyBorder="1" applyAlignment="1">
      <alignment horizontal="right" vertical="center" wrapText="1"/>
    </xf>
    <xf numFmtId="0" fontId="109" fillId="0" borderId="99" xfId="0" applyFont="1" applyBorder="1" applyAlignment="1">
      <alignment horizontal="left" vertical="center" wrapText="1"/>
    </xf>
    <xf numFmtId="0" fontId="6" fillId="0" borderId="116"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09" fillId="0" borderId="0" xfId="0" applyFont="1" applyAlignment="1">
      <alignment horizontal="left" vertical="center"/>
    </xf>
    <xf numFmtId="49" fontId="110" fillId="0" borderId="22" xfId="5" applyNumberFormat="1" applyFont="1" applyBorder="1" applyAlignment="1" applyProtection="1">
      <alignment horizontal="left" vertical="center"/>
      <protection locked="0"/>
    </xf>
    <xf numFmtId="0" fontId="111" fillId="0" borderId="23" xfId="9" applyFont="1" applyBorder="1" applyAlignment="1" applyProtection="1">
      <alignment horizontal="left" vertical="center" wrapText="1"/>
      <protection locked="0"/>
    </xf>
    <xf numFmtId="0" fontId="20" fillId="0" borderId="116" xfId="0" applyFont="1" applyBorder="1" applyAlignment="1">
      <alignment horizontal="center" vertical="center" wrapText="1"/>
    </xf>
    <xf numFmtId="3" fontId="21" fillId="36" borderId="99" xfId="0" applyNumberFormat="1" applyFont="1" applyFill="1" applyBorder="1" applyAlignment="1">
      <alignment vertical="center" wrapText="1"/>
    </xf>
    <xf numFmtId="3" fontId="21" fillId="36" borderId="114" xfId="0" applyNumberFormat="1" applyFont="1" applyFill="1" applyBorder="1" applyAlignment="1">
      <alignment vertical="center" wrapText="1"/>
    </xf>
    <xf numFmtId="14" fontId="7" fillId="3" borderId="99" xfId="8" quotePrefix="1" applyNumberFormat="1" applyFont="1" applyFill="1" applyBorder="1" applyAlignment="1" applyProtection="1">
      <alignment horizontal="left" vertical="center" wrapText="1" indent="2"/>
      <protection locked="0"/>
    </xf>
    <xf numFmtId="3" fontId="21" fillId="0" borderId="99" xfId="0" applyNumberFormat="1" applyFont="1" applyBorder="1" applyAlignment="1">
      <alignment vertical="center" wrapText="1"/>
    </xf>
    <xf numFmtId="14" fontId="7" fillId="3" borderId="99" xfId="8" quotePrefix="1" applyNumberFormat="1" applyFont="1" applyFill="1" applyBorder="1" applyAlignment="1" applyProtection="1">
      <alignment horizontal="left" vertical="center" wrapText="1" indent="3"/>
      <protection locked="0"/>
    </xf>
    <xf numFmtId="0" fontId="11" fillId="0" borderId="99" xfId="17" applyFill="1" applyBorder="1" applyAlignment="1" applyProtection="1"/>
    <xf numFmtId="49" fontId="109" fillId="0" borderId="116" xfId="0" applyNumberFormat="1" applyFont="1" applyBorder="1" applyAlignment="1">
      <alignment horizontal="right" vertical="center" wrapText="1"/>
    </xf>
    <xf numFmtId="0" fontId="7" fillId="3" borderId="99" xfId="20960" applyFont="1" applyFill="1" applyBorder="1"/>
    <xf numFmtId="0" fontId="103" fillId="0" borderId="99" xfId="20960" applyFont="1" applyBorder="1" applyAlignment="1">
      <alignment horizontal="center" vertical="center"/>
    </xf>
    <xf numFmtId="0" fontId="4" fillId="0" borderId="99" xfId="0" applyFont="1" applyBorder="1"/>
    <xf numFmtId="0" fontId="11" fillId="0" borderId="99" xfId="17" applyFill="1" applyBorder="1" applyAlignment="1" applyProtection="1">
      <alignment horizontal="left" vertical="center" wrapText="1"/>
    </xf>
    <xf numFmtId="49" fontId="109" fillId="0" borderId="99" xfId="0" applyNumberFormat="1" applyFont="1" applyBorder="1" applyAlignment="1">
      <alignment horizontal="right" vertical="center" wrapText="1"/>
    </xf>
    <xf numFmtId="0" fontId="11" fillId="0" borderId="99" xfId="17" applyFill="1" applyBorder="1" applyAlignment="1" applyProtection="1">
      <alignment horizontal="left" vertical="center"/>
    </xf>
    <xf numFmtId="0" fontId="112" fillId="77" borderId="100" xfId="21412" applyFont="1" applyFill="1" applyBorder="1" applyAlignment="1" applyProtection="1">
      <alignment vertical="center" wrapText="1"/>
      <protection locked="0"/>
    </xf>
    <xf numFmtId="0" fontId="113" fillId="70" borderId="94" xfId="21412" applyFont="1" applyFill="1" applyBorder="1" applyAlignment="1" applyProtection="1">
      <alignment horizontal="center" vertical="center"/>
      <protection locked="0"/>
    </xf>
    <xf numFmtId="0" fontId="112" fillId="78" borderId="99" xfId="21412" applyFont="1" applyFill="1" applyBorder="1" applyAlignment="1" applyProtection="1">
      <alignment horizontal="center" vertical="center"/>
      <protection locked="0"/>
    </xf>
    <xf numFmtId="0" fontId="112" fillId="77" borderId="100" xfId="21412" applyFont="1" applyFill="1" applyBorder="1" applyProtection="1">
      <alignment vertical="center"/>
      <protection locked="0"/>
    </xf>
    <xf numFmtId="0" fontId="114" fillId="70" borderId="94" xfId="21412" applyFont="1" applyFill="1" applyBorder="1" applyAlignment="1" applyProtection="1">
      <alignment horizontal="center" vertical="center"/>
      <protection locked="0"/>
    </xf>
    <xf numFmtId="0" fontId="114" fillId="3" borderId="94" xfId="21412" applyFont="1" applyFill="1" applyBorder="1" applyAlignment="1" applyProtection="1">
      <alignment horizontal="center" vertical="center"/>
      <protection locked="0"/>
    </xf>
    <xf numFmtId="0" fontId="114" fillId="0" borderId="94" xfId="21412" applyFont="1" applyBorder="1" applyAlignment="1" applyProtection="1">
      <alignment horizontal="center" vertical="center"/>
      <protection locked="0"/>
    </xf>
    <xf numFmtId="0" fontId="115" fillId="78" borderId="99" xfId="21412" applyFont="1" applyFill="1" applyBorder="1" applyAlignment="1" applyProtection="1">
      <alignment horizontal="center" vertical="center"/>
      <protection locked="0"/>
    </xf>
    <xf numFmtId="0" fontId="112" fillId="77" borderId="100" xfId="21412" applyFont="1" applyFill="1" applyBorder="1" applyAlignment="1" applyProtection="1">
      <alignment horizontal="center" vertical="center"/>
      <protection locked="0"/>
    </xf>
    <xf numFmtId="0" fontId="62" fillId="77" borderId="100" xfId="21412" applyFont="1" applyFill="1" applyBorder="1" applyProtection="1">
      <alignment vertical="center"/>
      <protection locked="0"/>
    </xf>
    <xf numFmtId="0" fontId="114" fillId="70" borderId="99" xfId="21412" applyFont="1" applyFill="1" applyBorder="1" applyAlignment="1" applyProtection="1">
      <alignment horizontal="center" vertical="center"/>
      <protection locked="0"/>
    </xf>
    <xf numFmtId="0" fontId="36" fillId="70" borderId="99" xfId="21412" applyFont="1" applyFill="1" applyBorder="1" applyAlignment="1" applyProtection="1">
      <alignment horizontal="center" vertical="center"/>
      <protection locked="0"/>
    </xf>
    <xf numFmtId="0" fontId="62" fillId="77" borderId="98" xfId="21412" applyFont="1" applyFill="1" applyBorder="1" applyProtection="1">
      <alignment vertical="center"/>
      <protection locked="0"/>
    </xf>
    <xf numFmtId="0" fontId="113" fillId="0" borderId="98" xfId="21412" applyFont="1" applyBorder="1" applyAlignment="1" applyProtection="1">
      <alignment horizontal="left" vertical="center" wrapText="1"/>
      <protection locked="0"/>
    </xf>
    <xf numFmtId="164" fontId="113" fillId="0" borderId="99" xfId="948" applyNumberFormat="1" applyFont="1" applyFill="1" applyBorder="1" applyAlignment="1" applyProtection="1">
      <alignment horizontal="right" vertical="center"/>
      <protection locked="0"/>
    </xf>
    <xf numFmtId="0" fontId="112" fillId="78" borderId="98" xfId="21412" applyFont="1" applyFill="1" applyBorder="1" applyAlignment="1" applyProtection="1">
      <alignment vertical="top" wrapText="1"/>
      <protection locked="0"/>
    </xf>
    <xf numFmtId="164" fontId="113" fillId="78" borderId="99" xfId="948" applyNumberFormat="1" applyFont="1" applyFill="1" applyBorder="1" applyAlignment="1" applyProtection="1">
      <alignment horizontal="right" vertical="center"/>
    </xf>
    <xf numFmtId="164" fontId="62" fillId="77" borderId="98" xfId="948" applyNumberFormat="1" applyFont="1" applyFill="1" applyBorder="1" applyAlignment="1" applyProtection="1">
      <alignment horizontal="right" vertical="center"/>
      <protection locked="0"/>
    </xf>
    <xf numFmtId="0" fontId="113" fillId="70" borderId="98" xfId="21412" applyFont="1" applyFill="1" applyBorder="1" applyAlignment="1" applyProtection="1">
      <alignment vertical="center" wrapText="1"/>
      <protection locked="0"/>
    </xf>
    <xf numFmtId="0" fontId="113" fillId="70" borderId="98" xfId="21412" applyFont="1" applyFill="1" applyBorder="1" applyAlignment="1" applyProtection="1">
      <alignment horizontal="left" vertical="center" wrapText="1"/>
      <protection locked="0"/>
    </xf>
    <xf numFmtId="0" fontId="113" fillId="0" borderId="98" xfId="21412" applyFont="1" applyBorder="1" applyAlignment="1" applyProtection="1">
      <alignment vertical="center" wrapText="1"/>
      <protection locked="0"/>
    </xf>
    <xf numFmtId="0" fontId="113" fillId="3" borderId="98" xfId="21412" applyFont="1" applyFill="1" applyBorder="1" applyAlignment="1" applyProtection="1">
      <alignment horizontal="left" vertical="center" wrapText="1"/>
      <protection locked="0"/>
    </xf>
    <xf numFmtId="0" fontId="112" fillId="78" borderId="98" xfId="21412" applyFont="1" applyFill="1" applyBorder="1" applyAlignment="1" applyProtection="1">
      <alignment vertical="center" wrapText="1"/>
      <protection locked="0"/>
    </xf>
    <xf numFmtId="164" fontId="112" fillId="77" borderId="98" xfId="948" applyNumberFormat="1" applyFont="1" applyFill="1" applyBorder="1" applyAlignment="1" applyProtection="1">
      <alignment horizontal="right" vertical="center"/>
      <protection locked="0"/>
    </xf>
    <xf numFmtId="164" fontId="113" fillId="3" borderId="99" xfId="948" applyNumberFormat="1" applyFont="1" applyFill="1" applyBorder="1" applyAlignment="1" applyProtection="1">
      <alignment horizontal="right" vertical="center"/>
      <protection locked="0"/>
    </xf>
    <xf numFmtId="10" fontId="7" fillId="0" borderId="99" xfId="20961" applyNumberFormat="1" applyFont="1" applyFill="1" applyBorder="1" applyAlignment="1">
      <alignment horizontal="left" vertical="center" wrapText="1"/>
    </xf>
    <xf numFmtId="10" fontId="4" fillId="0"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left" vertical="center" wrapText="1"/>
    </xf>
    <xf numFmtId="10" fontId="109" fillId="0" borderId="99" xfId="20961" applyNumberFormat="1" applyFont="1" applyFill="1" applyBorder="1" applyAlignment="1">
      <alignment horizontal="left" vertical="center" wrapText="1"/>
    </xf>
    <xf numFmtId="10" fontId="6" fillId="36"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center" vertical="center" wrapText="1"/>
    </xf>
    <xf numFmtId="10" fontId="111" fillId="0" borderId="23" xfId="20961" applyNumberFormat="1" applyFont="1" applyFill="1" applyBorder="1" applyAlignment="1" applyProtection="1">
      <alignment horizontal="left" vertical="center"/>
    </xf>
    <xf numFmtId="43" fontId="7" fillId="0" borderId="0" xfId="7" applyFont="1"/>
    <xf numFmtId="0" fontId="107"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6" xfId="0" applyFont="1" applyBorder="1" applyAlignment="1">
      <alignment horizontal="right" vertical="center" wrapText="1"/>
    </xf>
    <xf numFmtId="0" fontId="7" fillId="0" borderId="99" xfId="0" applyFont="1" applyBorder="1" applyAlignment="1">
      <alignment vertical="center" wrapText="1"/>
    </xf>
    <xf numFmtId="0" fontId="4" fillId="0" borderId="99" xfId="0" applyFont="1" applyBorder="1" applyAlignment="1">
      <alignment vertical="center" wrapText="1"/>
    </xf>
    <xf numFmtId="0" fontId="4" fillId="0" borderId="99" xfId="0" applyFont="1" applyBorder="1" applyAlignment="1">
      <alignment horizontal="left" vertical="center" wrapText="1" indent="2"/>
    </xf>
    <xf numFmtId="3" fontId="21" fillId="36" borderId="100" xfId="0" applyNumberFormat="1" applyFont="1" applyFill="1" applyBorder="1" applyAlignment="1">
      <alignment vertical="center" wrapText="1"/>
    </xf>
    <xf numFmtId="3" fontId="21" fillId="36" borderId="21" xfId="0" applyNumberFormat="1" applyFont="1" applyFill="1" applyBorder="1" applyAlignment="1">
      <alignment vertical="center" wrapText="1"/>
    </xf>
    <xf numFmtId="3" fontId="21" fillId="0" borderId="100" xfId="0" applyNumberFormat="1" applyFont="1" applyBorder="1" applyAlignment="1">
      <alignment vertical="center" wrapText="1"/>
    </xf>
    <xf numFmtId="3" fontId="21" fillId="0" borderId="21" xfId="0" applyNumberFormat="1" applyFont="1" applyBorder="1" applyAlignment="1">
      <alignment vertical="center" wrapText="1"/>
    </xf>
    <xf numFmtId="3" fontId="21" fillId="36" borderId="25" xfId="0" applyNumberFormat="1" applyFont="1" applyFill="1" applyBorder="1" applyAlignment="1">
      <alignment vertical="center" wrapText="1"/>
    </xf>
    <xf numFmtId="3" fontId="21" fillId="36" borderId="37" xfId="0" applyNumberFormat="1" applyFont="1" applyFill="1" applyBorder="1" applyAlignment="1">
      <alignment vertical="center" wrapText="1"/>
    </xf>
    <xf numFmtId="0" fontId="6" fillId="0" borderId="23" xfId="0" applyFont="1" applyBorder="1" applyAlignment="1">
      <alignment vertical="center" wrapText="1"/>
    </xf>
    <xf numFmtId="0" fontId="4" fillId="0" borderId="114" xfId="0" applyFont="1" applyBorder="1"/>
    <xf numFmtId="0" fontId="4" fillId="0" borderId="24" xfId="0" applyFont="1" applyBorder="1"/>
    <xf numFmtId="0" fontId="9" fillId="0" borderId="114" xfId="0" applyFont="1" applyBorder="1"/>
    <xf numFmtId="0" fontId="9" fillId="0" borderId="114" xfId="0" applyFont="1" applyBorder="1" applyAlignment="1">
      <alignment wrapText="1"/>
    </xf>
    <xf numFmtId="0" fontId="10" fillId="0" borderId="18" xfId="0" applyFont="1" applyBorder="1" applyAlignment="1">
      <alignment horizontal="center"/>
    </xf>
    <xf numFmtId="0" fontId="10" fillId="0" borderId="114" xfId="0" applyFont="1" applyBorder="1" applyAlignment="1">
      <alignment horizontal="center" vertical="center" wrapTex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9" fillId="0" borderId="116" xfId="0" applyFont="1" applyBorder="1" applyAlignment="1">
      <alignment horizontal="center" vertical="center" wrapText="1"/>
    </xf>
    <xf numFmtId="0" fontId="15" fillId="0" borderId="99" xfId="0" applyFont="1" applyBorder="1" applyAlignment="1">
      <alignment horizontal="center" vertical="center" wrapText="1"/>
    </xf>
    <xf numFmtId="0" fontId="16" fillId="0" borderId="99" xfId="0" applyFont="1" applyBorder="1" applyAlignment="1">
      <alignment horizontal="left" vertical="center" wrapText="1"/>
    </xf>
    <xf numFmtId="193" fontId="7" fillId="0" borderId="99" xfId="0" applyNumberFormat="1" applyFont="1" applyBorder="1" applyAlignment="1" applyProtection="1">
      <alignment vertical="center" wrapText="1"/>
      <protection locked="0"/>
    </xf>
    <xf numFmtId="193" fontId="4" fillId="0" borderId="99" xfId="0" applyNumberFormat="1" applyFont="1" applyBorder="1" applyAlignment="1" applyProtection="1">
      <alignment vertical="center" wrapText="1"/>
      <protection locked="0"/>
    </xf>
    <xf numFmtId="193" fontId="4" fillId="0" borderId="114" xfId="0" applyNumberFormat="1" applyFont="1" applyBorder="1" applyAlignment="1" applyProtection="1">
      <alignment vertical="center" wrapText="1"/>
      <protection locked="0"/>
    </xf>
    <xf numFmtId="193" fontId="7" fillId="0" borderId="99" xfId="0" applyNumberFormat="1" applyFont="1" applyBorder="1" applyAlignment="1" applyProtection="1">
      <alignment horizontal="right" vertical="center" wrapText="1"/>
      <protection locked="0"/>
    </xf>
    <xf numFmtId="0" fontId="9" fillId="2" borderId="116" xfId="0" applyFont="1" applyFill="1" applyBorder="1" applyAlignment="1">
      <alignment horizontal="right" vertical="center"/>
    </xf>
    <xf numFmtId="0" fontId="9" fillId="2" borderId="99" xfId="0" applyFont="1" applyFill="1" applyBorder="1" applyAlignment="1">
      <alignment vertical="center"/>
    </xf>
    <xf numFmtId="193" fontId="9" fillId="2" borderId="99" xfId="0" applyNumberFormat="1" applyFont="1" applyFill="1" applyBorder="1" applyAlignment="1" applyProtection="1">
      <alignment vertical="center"/>
      <protection locked="0"/>
    </xf>
    <xf numFmtId="193" fontId="17" fillId="2" borderId="99" xfId="0" applyNumberFormat="1" applyFont="1" applyFill="1" applyBorder="1" applyAlignment="1" applyProtection="1">
      <alignment vertical="center"/>
      <protection locked="0"/>
    </xf>
    <xf numFmtId="193" fontId="17" fillId="2" borderId="114" xfId="0" applyNumberFormat="1" applyFont="1" applyFill="1" applyBorder="1" applyAlignment="1" applyProtection="1">
      <alignment vertical="center"/>
      <protection locked="0"/>
    </xf>
    <xf numFmtId="193" fontId="9" fillId="2" borderId="114" xfId="0" applyNumberFormat="1" applyFont="1" applyFill="1" applyBorder="1" applyAlignment="1" applyProtection="1">
      <alignment vertical="center"/>
      <protection locked="0"/>
    </xf>
    <xf numFmtId="0" fontId="15" fillId="0" borderId="116" xfId="0" applyFont="1" applyBorder="1" applyAlignment="1">
      <alignment horizontal="center" vertical="center" wrapText="1"/>
    </xf>
    <xf numFmtId="14" fontId="4" fillId="0" borderId="0" xfId="0" applyNumberFormat="1" applyFont="1"/>
    <xf numFmtId="10" fontId="4" fillId="0" borderId="99" xfId="20961" applyNumberFormat="1" applyFont="1" applyFill="1" applyBorder="1" applyAlignment="1" applyProtection="1">
      <alignment horizontal="right" vertical="center" wrapText="1"/>
      <protection locked="0"/>
    </xf>
    <xf numFmtId="10" fontId="4" fillId="0" borderId="99" xfId="20961" applyNumberFormat="1" applyFont="1" applyBorder="1" applyAlignment="1" applyProtection="1">
      <alignment vertical="center" wrapText="1"/>
      <protection locked="0"/>
    </xf>
    <xf numFmtId="10" fontId="4" fillId="0" borderId="114" xfId="20961" applyNumberFormat="1" applyFont="1" applyBorder="1" applyAlignment="1" applyProtection="1">
      <alignment vertical="center" wrapText="1"/>
      <protection locked="0"/>
    </xf>
    <xf numFmtId="0" fontId="4" fillId="3" borderId="54" xfId="0" applyFont="1" applyFill="1" applyBorder="1"/>
    <xf numFmtId="0" fontId="4" fillId="3" borderId="119" xfId="0" applyFont="1" applyFill="1" applyBorder="1" applyAlignment="1">
      <alignment wrapText="1"/>
    </xf>
    <xf numFmtId="0" fontId="4" fillId="3" borderId="120" xfId="0" applyFont="1" applyFill="1" applyBorder="1"/>
    <xf numFmtId="0" fontId="6" fillId="3" borderId="11" xfId="0" applyFont="1" applyFill="1" applyBorder="1" applyAlignment="1">
      <alignment horizontal="center" wrapText="1"/>
    </xf>
    <xf numFmtId="0" fontId="4" fillId="0" borderId="99" xfId="0" applyFont="1" applyBorder="1" applyAlignment="1">
      <alignment horizontal="center"/>
    </xf>
    <xf numFmtId="0" fontId="4" fillId="3" borderId="63" xfId="0" applyFont="1" applyFill="1" applyBorder="1"/>
    <xf numFmtId="0" fontId="6" fillId="3" borderId="0" xfId="0" applyFont="1" applyFill="1" applyAlignment="1">
      <alignment horizontal="center" wrapText="1"/>
    </xf>
    <xf numFmtId="0" fontId="4" fillId="0" borderId="116" xfId="0" applyFont="1" applyBorder="1"/>
    <xf numFmtId="0" fontId="4" fillId="0" borderId="99" xfId="0" applyFont="1" applyBorder="1" applyAlignment="1">
      <alignment wrapText="1"/>
    </xf>
    <xf numFmtId="0" fontId="14" fillId="0" borderId="99" xfId="0" applyFont="1" applyBorder="1" applyAlignment="1">
      <alignment horizontal="left" wrapText="1" indent="2"/>
    </xf>
    <xf numFmtId="0" fontId="6" fillId="0" borderId="116" xfId="0" applyFont="1" applyBorder="1"/>
    <xf numFmtId="0" fontId="6" fillId="0" borderId="99" xfId="0" applyFont="1" applyBorder="1" applyAlignment="1">
      <alignment wrapText="1"/>
    </xf>
    <xf numFmtId="0" fontId="3" fillId="3" borderId="63" xfId="0" applyFont="1" applyFill="1" applyBorder="1" applyAlignment="1">
      <alignment horizontal="left"/>
    </xf>
    <xf numFmtId="0" fontId="14" fillId="0" borderId="99"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92" xfId="0" applyFont="1" applyFill="1" applyBorder="1"/>
    <xf numFmtId="0" fontId="6" fillId="0" borderId="22" xfId="0" applyFont="1" applyBorder="1"/>
    <xf numFmtId="0" fontId="6" fillId="0" borderId="23" xfId="0" applyFont="1" applyBorder="1" applyAlignment="1">
      <alignment wrapText="1"/>
    </xf>
    <xf numFmtId="169" fontId="26" fillId="37" borderId="117" xfId="20" applyBorder="1"/>
    <xf numFmtId="10" fontId="6" fillId="0" borderId="24" xfId="20961" applyNumberFormat="1" applyFont="1" applyBorder="1"/>
    <xf numFmtId="0" fontId="9" fillId="2" borderId="107" xfId="0" applyFont="1" applyFill="1" applyBorder="1" applyAlignment="1">
      <alignment horizontal="right" vertical="center"/>
    </xf>
    <xf numFmtId="0" fontId="9" fillId="2" borderId="94" xfId="0" applyFont="1" applyFill="1" applyBorder="1" applyAlignment="1">
      <alignment vertical="center"/>
    </xf>
    <xf numFmtId="193" fontId="9" fillId="2" borderId="94" xfId="0" applyNumberFormat="1" applyFont="1" applyFill="1" applyBorder="1" applyAlignment="1" applyProtection="1">
      <alignment vertical="center"/>
      <protection locked="0"/>
    </xf>
    <xf numFmtId="193" fontId="17" fillId="2" borderId="94" xfId="0" applyNumberFormat="1" applyFont="1" applyFill="1" applyBorder="1" applyAlignment="1" applyProtection="1">
      <alignment vertical="center"/>
      <protection locked="0"/>
    </xf>
    <xf numFmtId="193" fontId="17" fillId="2" borderId="108" xfId="0" applyNumberFormat="1" applyFont="1" applyFill="1" applyBorder="1" applyAlignment="1" applyProtection="1">
      <alignment vertical="center"/>
      <protection locked="0"/>
    </xf>
    <xf numFmtId="0" fontId="9" fillId="0" borderId="99" xfId="0" applyFont="1" applyBorder="1" applyAlignment="1">
      <alignment horizontal="left" vertical="center" wrapText="1"/>
    </xf>
    <xf numFmtId="0" fontId="6" fillId="3" borderId="0" xfId="0" applyFont="1" applyFill="1" applyAlignment="1">
      <alignment horizontal="center"/>
    </xf>
    <xf numFmtId="0" fontId="106" fillId="0" borderId="86" xfId="0" applyFont="1" applyBorder="1" applyAlignment="1">
      <alignment horizontal="left" vertical="center"/>
    </xf>
    <xf numFmtId="0" fontId="106" fillId="0" borderId="84" xfId="0" applyFont="1" applyBorder="1" applyAlignment="1">
      <alignment vertical="center" wrapText="1"/>
    </xf>
    <xf numFmtId="0" fontId="106" fillId="0" borderId="84" xfId="0" applyFont="1" applyBorder="1" applyAlignment="1">
      <alignment horizontal="left" vertical="center" wrapText="1"/>
    </xf>
    <xf numFmtId="0" fontId="116" fillId="0" borderId="0" xfId="11" applyFont="1"/>
    <xf numFmtId="0" fontId="117" fillId="0" borderId="0" xfId="0" applyFont="1"/>
    <xf numFmtId="0" fontId="118" fillId="0" borderId="0" xfId="11" applyFont="1"/>
    <xf numFmtId="14" fontId="117" fillId="0" borderId="0" xfId="0" applyNumberFormat="1" applyFont="1"/>
    <xf numFmtId="0" fontId="117" fillId="0" borderId="0" xfId="0" applyFont="1" applyAlignment="1">
      <alignment wrapText="1"/>
    </xf>
    <xf numFmtId="0" fontId="120" fillId="0" borderId="0" xfId="0" applyFont="1"/>
    <xf numFmtId="0" fontId="117" fillId="0" borderId="0" xfId="0" applyFont="1" applyAlignment="1">
      <alignment horizontal="left"/>
    </xf>
    <xf numFmtId="0" fontId="119" fillId="0" borderId="130" xfId="0" applyFont="1" applyBorder="1" applyAlignment="1">
      <alignment horizontal="left" vertical="center" wrapText="1"/>
    </xf>
    <xf numFmtId="0" fontId="125" fillId="0" borderId="0" xfId="0" applyFont="1"/>
    <xf numFmtId="49" fontId="106" fillId="0" borderId="99" xfId="0" applyNumberFormat="1" applyFont="1" applyBorder="1" applyAlignment="1">
      <alignment horizontal="right" vertical="center"/>
    </xf>
    <xf numFmtId="0" fontId="126" fillId="0" borderId="0" xfId="0" applyFont="1"/>
    <xf numFmtId="0" fontId="117" fillId="0" borderId="0" xfId="0" applyFont="1" applyAlignment="1">
      <alignment horizontal="left" indent="1"/>
    </xf>
    <xf numFmtId="0" fontId="117" fillId="0" borderId="0" xfId="0" applyFont="1" applyAlignment="1">
      <alignment horizontal="left" indent="2"/>
    </xf>
    <xf numFmtId="49" fontId="117" fillId="0" borderId="0" xfId="0" applyNumberFormat="1" applyFont="1" applyAlignment="1">
      <alignment horizontal="left" indent="3"/>
    </xf>
    <xf numFmtId="49" fontId="117" fillId="0" borderId="0" xfId="0" applyNumberFormat="1" applyFont="1" applyAlignment="1">
      <alignment horizontal="left" indent="1"/>
    </xf>
    <xf numFmtId="49" fontId="117" fillId="0" borderId="0" xfId="0" applyNumberFormat="1" applyFont="1" applyAlignment="1">
      <alignment horizontal="left" wrapText="1" indent="2"/>
    </xf>
    <xf numFmtId="49" fontId="117" fillId="0" borderId="0" xfId="0" applyNumberFormat="1" applyFont="1" applyAlignment="1">
      <alignment horizontal="left" wrapText="1" indent="3"/>
    </xf>
    <xf numFmtId="0" fontId="117" fillId="0" borderId="0" xfId="0" applyFont="1" applyAlignment="1">
      <alignment horizontal="left" wrapText="1" indent="1"/>
    </xf>
    <xf numFmtId="0" fontId="117" fillId="0" borderId="0" xfId="0" applyFont="1" applyAlignment="1">
      <alignment horizontal="left" vertical="top" wrapText="1"/>
    </xf>
    <xf numFmtId="193" fontId="7" fillId="3" borderId="114" xfId="2" applyNumberFormat="1" applyFont="1" applyFill="1" applyBorder="1" applyAlignment="1" applyProtection="1">
      <alignment vertical="top" wrapText="1"/>
      <protection locked="0"/>
    </xf>
    <xf numFmtId="0" fontId="9" fillId="0" borderId="99" xfId="0" applyFont="1" applyBorder="1" applyAlignment="1">
      <alignment horizontal="center" vertical="center" wrapText="1"/>
    </xf>
    <xf numFmtId="0" fontId="3" fillId="0" borderId="99" xfId="0" applyFont="1" applyBorder="1" applyAlignment="1">
      <alignment horizontal="center" vertical="center"/>
    </xf>
    <xf numFmtId="0" fontId="130" fillId="3" borderId="99" xfId="21414" applyFont="1" applyFill="1" applyBorder="1" applyAlignment="1">
      <alignment horizontal="left" vertical="center" wrapText="1"/>
    </xf>
    <xf numFmtId="0" fontId="0" fillId="0" borderId="99" xfId="0" applyBorder="1"/>
    <xf numFmtId="0" fontId="0" fillId="36" borderId="99" xfId="0" applyFill="1" applyBorder="1"/>
    <xf numFmtId="0" fontId="131" fillId="0" borderId="99" xfId="21414" applyFont="1" applyBorder="1" applyAlignment="1">
      <alignment horizontal="left" vertical="center" wrapText="1" indent="1"/>
    </xf>
    <xf numFmtId="0" fontId="132" fillId="3" borderId="99" xfId="21414" applyFont="1" applyFill="1" applyBorder="1" applyAlignment="1">
      <alignment horizontal="left" vertical="center" wrapText="1"/>
    </xf>
    <xf numFmtId="0" fontId="131" fillId="3" borderId="99" xfId="21414" applyFont="1" applyFill="1" applyBorder="1" applyAlignment="1">
      <alignment horizontal="left" vertical="center" wrapText="1" indent="1"/>
    </xf>
    <xf numFmtId="0" fontId="130" fillId="0" borderId="137" xfId="0" applyFont="1" applyBorder="1" applyAlignment="1">
      <alignment horizontal="left" vertical="center" wrapText="1"/>
    </xf>
    <xf numFmtId="0" fontId="132" fillId="0" borderId="137" xfId="0" applyFont="1" applyBorder="1" applyAlignment="1">
      <alignment horizontal="left" vertical="center" wrapText="1"/>
    </xf>
    <xf numFmtId="0" fontId="0" fillId="0" borderId="99" xfId="0" applyBorder="1" applyAlignment="1">
      <alignment vertical="center"/>
    </xf>
    <xf numFmtId="0" fontId="0" fillId="36" borderId="99" xfId="0" applyFill="1" applyBorder="1" applyAlignment="1">
      <alignment vertical="center"/>
    </xf>
    <xf numFmtId="0" fontId="133" fillId="3" borderId="137" xfId="0" applyFont="1" applyFill="1" applyBorder="1" applyAlignment="1">
      <alignment horizontal="left" vertical="center" wrapText="1" indent="1"/>
    </xf>
    <xf numFmtId="0" fontId="132" fillId="3" borderId="137" xfId="0" applyFont="1" applyFill="1" applyBorder="1" applyAlignment="1">
      <alignment horizontal="left" vertical="center" wrapText="1"/>
    </xf>
    <xf numFmtId="0" fontId="132" fillId="3" borderId="138" xfId="0" applyFont="1" applyFill="1" applyBorder="1" applyAlignment="1">
      <alignment horizontal="left" vertical="center" wrapText="1"/>
    </xf>
    <xf numFmtId="0" fontId="133" fillId="0" borderId="137" xfId="0" applyFont="1" applyBorder="1" applyAlignment="1">
      <alignment horizontal="left" vertical="center" wrapText="1" indent="1"/>
    </xf>
    <xf numFmtId="0" fontId="133" fillId="0" borderId="99" xfId="21414" applyFont="1" applyBorder="1" applyAlignment="1">
      <alignment horizontal="left" vertical="center" wrapText="1" indent="1"/>
    </xf>
    <xf numFmtId="0" fontId="132" fillId="0" borderId="99" xfId="21414" applyFont="1" applyBorder="1" applyAlignment="1">
      <alignment horizontal="left" vertical="center" wrapText="1"/>
    </xf>
    <xf numFmtId="0" fontId="134" fillId="0" borderId="99" xfId="21414" applyFont="1" applyBorder="1" applyAlignment="1">
      <alignment horizontal="center" vertical="center" wrapText="1"/>
    </xf>
    <xf numFmtId="0" fontId="132" fillId="3" borderId="139" xfId="0" applyFont="1" applyFill="1" applyBorder="1" applyAlignment="1">
      <alignment horizontal="left" vertical="center" wrapText="1"/>
    </xf>
    <xf numFmtId="0" fontId="0" fillId="0" borderId="140" xfId="0" applyBorder="1"/>
    <xf numFmtId="0" fontId="0" fillId="36" borderId="140" xfId="0" applyFill="1" applyBorder="1"/>
    <xf numFmtId="0" fontId="131" fillId="3" borderId="140" xfId="21414" applyFont="1" applyFill="1" applyBorder="1" applyAlignment="1">
      <alignment horizontal="left" vertical="center" wrapText="1" indent="1"/>
    </xf>
    <xf numFmtId="0" fontId="131" fillId="3" borderId="137" xfId="0" applyFont="1" applyFill="1" applyBorder="1" applyAlignment="1">
      <alignment horizontal="left" vertical="center" wrapText="1" indent="1"/>
    </xf>
    <xf numFmtId="0" fontId="131" fillId="0" borderId="140" xfId="21414" applyFont="1" applyBorder="1" applyAlignment="1">
      <alignment horizontal="left" vertical="center" wrapText="1" indent="1"/>
    </xf>
    <xf numFmtId="0" fontId="131" fillId="0" borderId="137" xfId="0" applyFont="1" applyBorder="1" applyAlignment="1">
      <alignment horizontal="left" vertical="center" wrapText="1" indent="1"/>
    </xf>
    <xf numFmtId="0" fontId="131" fillId="0" borderId="138" xfId="0" applyFont="1" applyBorder="1" applyAlignment="1">
      <alignment horizontal="left" vertical="center" wrapText="1" indent="1"/>
    </xf>
    <xf numFmtId="0" fontId="132" fillId="0" borderId="140" xfId="21414" applyFont="1" applyBorder="1" applyAlignment="1">
      <alignment horizontal="left" vertical="center" wrapText="1"/>
    </xf>
    <xf numFmtId="0" fontId="132" fillId="3" borderId="140" xfId="21414" applyFont="1" applyFill="1" applyBorder="1" applyAlignment="1">
      <alignment horizontal="left" vertical="center" wrapText="1"/>
    </xf>
    <xf numFmtId="0" fontId="134" fillId="0" borderId="140" xfId="21414" applyFont="1" applyBorder="1" applyAlignment="1">
      <alignment horizontal="center" vertical="center" wrapText="1"/>
    </xf>
    <xf numFmtId="0" fontId="135" fillId="0" borderId="140" xfId="0" applyFont="1" applyBorder="1" applyAlignment="1">
      <alignment horizontal="left"/>
    </xf>
    <xf numFmtId="0" fontId="132" fillId="0" borderId="140" xfId="0" applyFont="1" applyBorder="1" applyAlignment="1">
      <alignment horizontal="left" vertical="center" wrapText="1"/>
    </xf>
    <xf numFmtId="0" fontId="0" fillId="0" borderId="0" xfId="0" applyAlignment="1">
      <alignment horizontal="left" vertical="center"/>
    </xf>
    <xf numFmtId="0" fontId="9" fillId="0" borderId="140" xfId="0" applyFont="1" applyBorder="1" applyAlignment="1">
      <alignment horizontal="center" vertical="center" wrapText="1"/>
    </xf>
    <xf numFmtId="0" fontId="132" fillId="0" borderId="145" xfId="0" applyFont="1" applyBorder="1" applyAlignment="1">
      <alignment horizontal="justify" vertical="center" wrapText="1"/>
    </xf>
    <xf numFmtId="0" fontId="131" fillId="0" borderId="139" xfId="0" applyFont="1" applyBorder="1" applyAlignment="1">
      <alignment horizontal="left" vertical="center" wrapText="1" indent="1"/>
    </xf>
    <xf numFmtId="0" fontId="132" fillId="0" borderId="137" xfId="0" applyFont="1" applyBorder="1" applyAlignment="1">
      <alignment horizontal="justify" vertical="center" wrapText="1"/>
    </xf>
    <xf numFmtId="0" fontId="130" fillId="0" borderId="137" xfId="0" applyFont="1" applyBorder="1" applyAlignment="1">
      <alignment horizontal="justify" vertical="center" wrapText="1"/>
    </xf>
    <xf numFmtId="0" fontId="132" fillId="3" borderId="137" xfId="0" applyFont="1" applyFill="1" applyBorder="1" applyAlignment="1">
      <alignment horizontal="justify" vertical="center" wrapText="1"/>
    </xf>
    <xf numFmtId="0" fontId="132" fillId="0" borderId="138" xfId="0" applyFont="1" applyBorder="1" applyAlignment="1">
      <alignment horizontal="justify" vertical="center" wrapText="1"/>
    </xf>
    <xf numFmtId="0" fontId="132" fillId="0" borderId="139" xfId="0" applyFont="1" applyBorder="1" applyAlignment="1">
      <alignment horizontal="justify" vertical="center" wrapText="1"/>
    </xf>
    <xf numFmtId="0" fontId="132" fillId="0" borderId="140" xfId="21414" applyFont="1" applyBorder="1" applyAlignment="1">
      <alignment horizontal="justify" vertical="center" wrapText="1"/>
    </xf>
    <xf numFmtId="0" fontId="133" fillId="0" borderId="131" xfId="0" applyFont="1" applyBorder="1" applyAlignment="1">
      <alignment horizontal="left" vertical="center" wrapText="1" indent="1"/>
    </xf>
    <xf numFmtId="0" fontId="130" fillId="0" borderId="137" xfId="0" applyFont="1" applyBorder="1" applyAlignment="1">
      <alignment vertical="center" wrapText="1"/>
    </xf>
    <xf numFmtId="0" fontId="132" fillId="0" borderId="137" xfId="0" applyFont="1" applyBorder="1" applyAlignment="1">
      <alignment vertical="center" wrapText="1"/>
    </xf>
    <xf numFmtId="0" fontId="132" fillId="0" borderId="140" xfId="21414" applyFont="1" applyBorder="1" applyAlignment="1">
      <alignment vertical="center" wrapText="1"/>
    </xf>
    <xf numFmtId="0" fontId="9" fillId="0" borderId="114" xfId="0" applyFont="1" applyBorder="1" applyAlignment="1">
      <alignment horizontal="center" vertical="center" wrapText="1"/>
    </xf>
    <xf numFmtId="0" fontId="0" fillId="0" borderId="140" xfId="0" applyBorder="1" applyAlignment="1">
      <alignment horizontal="center"/>
    </xf>
    <xf numFmtId="193" fontId="9" fillId="0" borderId="140" xfId="0" applyNumberFormat="1" applyFont="1" applyBorder="1" applyAlignment="1">
      <alignment horizontal="right"/>
    </xf>
    <xf numFmtId="193" fontId="9" fillId="36" borderId="140" xfId="0" applyNumberFormat="1" applyFont="1" applyFill="1" applyBorder="1" applyAlignment="1">
      <alignment horizontal="right"/>
    </xf>
    <xf numFmtId="193" fontId="9" fillId="36" borderId="114" xfId="0" applyNumberFormat="1" applyFont="1" applyFill="1" applyBorder="1" applyAlignment="1">
      <alignment horizontal="right"/>
    </xf>
    <xf numFmtId="0" fontId="15" fillId="0" borderId="140" xfId="0" applyFont="1" applyBorder="1" applyAlignment="1">
      <alignment vertical="center" wrapText="1"/>
    </xf>
    <xf numFmtId="0" fontId="7" fillId="0" borderId="140" xfId="0" applyFont="1" applyBorder="1" applyAlignment="1">
      <alignment horizontal="left" vertical="center" wrapText="1" indent="1"/>
    </xf>
    <xf numFmtId="0" fontId="3" fillId="0" borderId="140" xfId="0" applyFont="1" applyBorder="1" applyAlignment="1">
      <alignment vertical="center"/>
    </xf>
    <xf numFmtId="0" fontId="136" fillId="0" borderId="140" xfId="0" applyFont="1" applyBorder="1" applyAlignment="1" applyProtection="1">
      <alignment horizontal="left" vertical="center" indent="1"/>
      <protection locked="0"/>
    </xf>
    <xf numFmtId="0" fontId="137" fillId="0" borderId="140" xfId="0" applyFont="1" applyBorder="1" applyAlignment="1" applyProtection="1">
      <alignment horizontal="left" vertical="center" indent="3"/>
      <protection locked="0"/>
    </xf>
    <xf numFmtId="0" fontId="138" fillId="0" borderId="140" xfId="0" applyFont="1" applyBorder="1" applyAlignment="1" applyProtection="1">
      <alignment horizontal="left" vertical="center" indent="3"/>
      <protection locked="0"/>
    </xf>
    <xf numFmtId="0" fontId="3" fillId="0" borderId="140" xfId="0" applyFont="1" applyBorder="1"/>
    <xf numFmtId="0" fontId="0" fillId="0" borderId="0" xfId="0" applyAlignment="1">
      <alignment horizontal="center"/>
    </xf>
    <xf numFmtId="193" fontId="9" fillId="0" borderId="0" xfId="0" applyNumberFormat="1" applyFont="1" applyAlignment="1">
      <alignment horizontal="right"/>
    </xf>
    <xf numFmtId="49" fontId="106" fillId="0" borderId="140" xfId="0" applyNumberFormat="1" applyFont="1" applyBorder="1" applyAlignment="1">
      <alignment horizontal="right" vertical="center"/>
    </xf>
    <xf numFmtId="0" fontId="0" fillId="0" borderId="140" xfId="0" applyBorder="1" applyAlignment="1">
      <alignment horizontal="center" vertical="center"/>
    </xf>
    <xf numFmtId="43" fontId="4" fillId="0" borderId="140" xfId="7" applyFont="1" applyFill="1" applyBorder="1" applyAlignment="1">
      <alignment vertical="center" wrapText="1"/>
    </xf>
    <xf numFmtId="43" fontId="4" fillId="0" borderId="99" xfId="7" applyFont="1" applyBorder="1" applyAlignment="1">
      <alignment vertical="center"/>
    </xf>
    <xf numFmtId="43" fontId="4" fillId="0" borderId="140" xfId="7" applyFont="1" applyBorder="1" applyAlignment="1">
      <alignment vertical="center"/>
    </xf>
    <xf numFmtId="0" fontId="0" fillId="0" borderId="144" xfId="0" applyBorder="1" applyAlignment="1">
      <alignment horizontal="center"/>
    </xf>
    <xf numFmtId="0" fontId="131" fillId="0" borderId="144" xfId="21414" applyFont="1" applyBorder="1" applyAlignment="1">
      <alignment horizontal="left" vertical="center" wrapText="1" indent="1"/>
    </xf>
    <xf numFmtId="0" fontId="131" fillId="3" borderId="140" xfId="0" applyFont="1" applyFill="1" applyBorder="1" applyAlignment="1">
      <alignment horizontal="left" vertical="center" wrapText="1" indent="1"/>
    </xf>
    <xf numFmtId="167" fontId="23" fillId="0" borderId="140" xfId="0" applyNumberFormat="1" applyFont="1" applyBorder="1" applyAlignment="1">
      <alignment horizontal="center"/>
    </xf>
    <xf numFmtId="0" fontId="23" fillId="0" borderId="140" xfId="0" applyFont="1" applyBorder="1"/>
    <xf numFmtId="0" fontId="131" fillId="0" borderId="140" xfId="0" applyFont="1" applyBorder="1" applyAlignment="1">
      <alignment horizontal="left" vertical="center" wrapText="1" indent="1"/>
    </xf>
    <xf numFmtId="0" fontId="133" fillId="3" borderId="140" xfId="0" applyFont="1" applyFill="1" applyBorder="1" applyAlignment="1">
      <alignment horizontal="left" vertical="center" wrapText="1" indent="1"/>
    </xf>
    <xf numFmtId="0" fontId="133" fillId="0" borderId="140" xfId="0" applyFont="1" applyBorder="1" applyAlignment="1">
      <alignment horizontal="left" vertical="center" wrapText="1" indent="1"/>
    </xf>
    <xf numFmtId="167" fontId="22" fillId="0" borderId="56" xfId="0" applyNumberFormat="1" applyFont="1" applyBorder="1" applyAlignment="1">
      <alignment horizontal="center"/>
    </xf>
    <xf numFmtId="167" fontId="18" fillId="0" borderId="58" xfId="0" applyNumberFormat="1" applyFont="1" applyBorder="1" applyAlignment="1">
      <alignment horizontal="center"/>
    </xf>
    <xf numFmtId="0" fontId="120" fillId="0" borderId="140" xfId="0" applyFont="1" applyBorder="1"/>
    <xf numFmtId="49" fontId="122" fillId="0" borderId="140" xfId="5" applyNumberFormat="1" applyFont="1" applyBorder="1" applyAlignment="1" applyProtection="1">
      <alignment horizontal="right" vertical="center"/>
      <protection locked="0"/>
    </xf>
    <xf numFmtId="0" fontId="121" fillId="3" borderId="140" xfId="13" applyFont="1" applyFill="1" applyBorder="1" applyAlignment="1" applyProtection="1">
      <alignment horizontal="left" vertical="center" wrapText="1"/>
      <protection locked="0"/>
    </xf>
    <xf numFmtId="49" fontId="121" fillId="3" borderId="140" xfId="5" applyNumberFormat="1" applyFont="1" applyFill="1" applyBorder="1" applyAlignment="1" applyProtection="1">
      <alignment horizontal="right" vertical="center"/>
      <protection locked="0"/>
    </xf>
    <xf numFmtId="0" fontId="121" fillId="0" borderId="140" xfId="13" applyFont="1" applyBorder="1" applyAlignment="1" applyProtection="1">
      <alignment horizontal="left" vertical="center" wrapText="1"/>
      <protection locked="0"/>
    </xf>
    <xf numFmtId="49" fontId="121" fillId="0" borderId="140" xfId="5" applyNumberFormat="1" applyFont="1" applyBorder="1" applyAlignment="1" applyProtection="1">
      <alignment horizontal="right" vertical="center"/>
      <protection locked="0"/>
    </xf>
    <xf numFmtId="0" fontId="123" fillId="0" borderId="140" xfId="13" applyFont="1" applyBorder="1" applyAlignment="1" applyProtection="1">
      <alignment horizontal="left" vertical="center" wrapText="1"/>
      <protection locked="0"/>
    </xf>
    <xf numFmtId="0" fontId="120" fillId="0" borderId="140" xfId="0" applyFont="1" applyBorder="1" applyAlignment="1">
      <alignment horizontal="center" vertical="center" wrapText="1"/>
    </xf>
    <xf numFmtId="166" fontId="116" fillId="36" borderId="148" xfId="21413" applyFont="1" applyFill="1" applyBorder="1"/>
    <xf numFmtId="0" fontId="116" fillId="0" borderId="148" xfId="0" applyFont="1" applyBorder="1"/>
    <xf numFmtId="0" fontId="116" fillId="0" borderId="148" xfId="0" applyFont="1" applyBorder="1" applyAlignment="1">
      <alignment horizontal="left" indent="8"/>
    </xf>
    <xf numFmtId="0" fontId="116" fillId="0" borderId="148" xfId="0" applyFont="1" applyBorder="1" applyAlignment="1">
      <alignment wrapText="1"/>
    </xf>
    <xf numFmtId="0" fontId="119" fillId="0" borderId="148" xfId="0" applyFont="1" applyBorder="1"/>
    <xf numFmtId="49" fontId="122" fillId="0" borderId="148" xfId="5" applyNumberFormat="1" applyFont="1" applyBorder="1" applyAlignment="1" applyProtection="1">
      <alignment horizontal="right" vertical="center" wrapText="1"/>
      <protection locked="0"/>
    </xf>
    <xf numFmtId="49" fontId="121" fillId="3" borderId="148" xfId="5" applyNumberFormat="1" applyFont="1" applyFill="1" applyBorder="1" applyAlignment="1" applyProtection="1">
      <alignment horizontal="right" vertical="center" wrapText="1"/>
      <protection locked="0"/>
    </xf>
    <xf numFmtId="49" fontId="121" fillId="0" borderId="148" xfId="5" applyNumberFormat="1" applyFont="1" applyBorder="1" applyAlignment="1" applyProtection="1">
      <alignment horizontal="right" vertical="center" wrapText="1"/>
      <protection locked="0"/>
    </xf>
    <xf numFmtId="0" fontId="116" fillId="0" borderId="148" xfId="0" applyFont="1" applyBorder="1" applyAlignment="1">
      <alignment horizontal="center" vertical="center" wrapText="1"/>
    </xf>
    <xf numFmtId="0" fontId="116" fillId="0" borderId="149" xfId="0" applyFont="1" applyBorder="1" applyAlignment="1">
      <alignment horizontal="center" vertical="center" wrapText="1"/>
    </xf>
    <xf numFmtId="0" fontId="116" fillId="0" borderId="148" xfId="0" applyFont="1" applyBorder="1" applyAlignment="1">
      <alignment horizontal="center" vertical="center"/>
    </xf>
    <xf numFmtId="0" fontId="116" fillId="0" borderId="0" xfId="0" applyFont="1"/>
    <xf numFmtId="0" fontId="116" fillId="0" borderId="0" xfId="0" applyFont="1" applyAlignment="1">
      <alignment wrapText="1"/>
    </xf>
    <xf numFmtId="14" fontId="116" fillId="0" borderId="0" xfId="0" applyNumberFormat="1" applyFont="1"/>
    <xf numFmtId="0" fontId="116" fillId="0" borderId="148" xfId="0" applyFont="1" applyBorder="1" applyAlignment="1">
      <alignment horizontal="left" vertical="center" wrapText="1"/>
    </xf>
    <xf numFmtId="0" fontId="119" fillId="0" borderId="148" xfId="0" applyFont="1" applyBorder="1" applyAlignment="1">
      <alignment horizontal="left" wrapText="1" indent="1"/>
    </xf>
    <xf numFmtId="0" fontId="119" fillId="0" borderId="148" xfId="0" applyFont="1" applyBorder="1" applyAlignment="1">
      <alignment horizontal="left" vertical="center" indent="1"/>
    </xf>
    <xf numFmtId="0" fontId="116" fillId="0" borderId="148" xfId="0" applyFont="1" applyBorder="1" applyAlignment="1">
      <alignment horizontal="left" wrapText="1" indent="1"/>
    </xf>
    <xf numFmtId="0" fontId="116" fillId="0" borderId="148" xfId="0" applyFont="1" applyBorder="1" applyAlignment="1">
      <alignment horizontal="left" indent="1"/>
    </xf>
    <xf numFmtId="0" fontId="116" fillId="0" borderId="148" xfId="0" applyFont="1" applyBorder="1" applyAlignment="1">
      <alignment horizontal="left" wrapText="1" indent="4"/>
    </xf>
    <xf numFmtId="0" fontId="116" fillId="0" borderId="148" xfId="0" applyFont="1" applyBorder="1" applyAlignment="1">
      <alignment horizontal="left" indent="3"/>
    </xf>
    <xf numFmtId="0" fontId="119" fillId="0" borderId="148" xfId="0" applyFont="1" applyBorder="1" applyAlignment="1">
      <alignment horizontal="left" indent="1"/>
    </xf>
    <xf numFmtId="0" fontId="120" fillId="0" borderId="148" xfId="0" applyFont="1" applyBorder="1" applyAlignment="1">
      <alignment horizontal="center" vertical="center" wrapText="1"/>
    </xf>
    <xf numFmtId="0" fontId="116" fillId="79" borderId="148" xfId="0" applyFont="1" applyFill="1" applyBorder="1"/>
    <xf numFmtId="0" fontId="119" fillId="0" borderId="7" xfId="0" applyFont="1" applyBorder="1"/>
    <xf numFmtId="0" fontId="116" fillId="0" borderId="148" xfId="0" applyFont="1" applyBorder="1" applyAlignment="1">
      <alignment horizontal="left" wrapText="1" indent="2"/>
    </xf>
    <xf numFmtId="0" fontId="116" fillId="0" borderId="148" xfId="0" applyFont="1" applyBorder="1" applyAlignment="1">
      <alignment horizontal="left" wrapText="1"/>
    </xf>
    <xf numFmtId="0" fontId="116" fillId="0" borderId="148" xfId="0" applyFont="1" applyBorder="1" applyAlignment="1">
      <alignment horizontal="center"/>
    </xf>
    <xf numFmtId="0" fontId="116" fillId="0" borderId="0" xfId="0" applyFont="1" applyAlignment="1">
      <alignment horizontal="center" vertical="center"/>
    </xf>
    <xf numFmtId="0" fontId="116" fillId="0" borderId="7"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53" xfId="0" applyFont="1" applyBorder="1" applyAlignment="1">
      <alignment wrapText="1"/>
    </xf>
    <xf numFmtId="0" fontId="116" fillId="0" borderId="7" xfId="0" applyFont="1" applyBorder="1" applyAlignment="1">
      <alignment wrapText="1"/>
    </xf>
    <xf numFmtId="0" fontId="116" fillId="0" borderId="0" xfId="0" applyFont="1" applyAlignment="1">
      <alignment horizontal="center" vertical="center" wrapText="1"/>
    </xf>
    <xf numFmtId="0" fontId="116" fillId="0" borderId="147" xfId="0" applyFont="1" applyBorder="1" applyAlignment="1">
      <alignment horizontal="center" vertical="center" wrapText="1"/>
    </xf>
    <xf numFmtId="0" fontId="116" fillId="0" borderId="150" xfId="0" applyFont="1" applyBorder="1" applyAlignment="1">
      <alignment horizontal="center" vertical="center" wrapText="1"/>
    </xf>
    <xf numFmtId="0" fontId="116" fillId="0" borderId="146" xfId="0" applyFont="1" applyBorder="1" applyAlignment="1">
      <alignment horizontal="center" vertical="center" wrapText="1"/>
    </xf>
    <xf numFmtId="49" fontId="116" fillId="0" borderId="154" xfId="0" applyNumberFormat="1" applyFont="1" applyBorder="1" applyAlignment="1">
      <alignment horizontal="left" wrapText="1" indent="1"/>
    </xf>
    <xf numFmtId="0" fontId="116" fillId="0" borderId="156" xfId="0" applyFont="1" applyBorder="1" applyAlignment="1">
      <alignment horizontal="left" wrapText="1" indent="1"/>
    </xf>
    <xf numFmtId="49" fontId="116" fillId="0" borderId="157" xfId="0" applyNumberFormat="1" applyFont="1" applyBorder="1" applyAlignment="1">
      <alignment horizontal="left" wrapText="1" indent="1"/>
    </xf>
    <xf numFmtId="0" fontId="116" fillId="0" borderId="158" xfId="0" applyFont="1" applyBorder="1" applyAlignment="1">
      <alignment horizontal="left" wrapText="1" indent="1"/>
    </xf>
    <xf numFmtId="49" fontId="116" fillId="0" borderId="158" xfId="0" applyNumberFormat="1" applyFont="1" applyBorder="1" applyAlignment="1">
      <alignment horizontal="left" wrapText="1" indent="3"/>
    </xf>
    <xf numFmtId="49" fontId="116" fillId="0" borderId="157" xfId="0" applyNumberFormat="1" applyFont="1" applyBorder="1" applyAlignment="1">
      <alignment horizontal="left" wrapText="1" indent="3"/>
    </xf>
    <xf numFmtId="49" fontId="116" fillId="0" borderId="158" xfId="0" applyNumberFormat="1" applyFont="1" applyBorder="1" applyAlignment="1">
      <alignment horizontal="left" wrapText="1" indent="2"/>
    </xf>
    <xf numFmtId="49" fontId="116" fillId="0" borderId="157" xfId="0" applyNumberFormat="1" applyFont="1" applyBorder="1" applyAlignment="1">
      <alignment horizontal="left" wrapText="1" indent="2"/>
    </xf>
    <xf numFmtId="49" fontId="116" fillId="0" borderId="157" xfId="0" applyNumberFormat="1" applyFont="1" applyBorder="1" applyAlignment="1">
      <alignment horizontal="left" vertical="top" wrapText="1" indent="2"/>
    </xf>
    <xf numFmtId="49" fontId="116" fillId="0" borderId="157" xfId="0" applyNumberFormat="1" applyFont="1" applyBorder="1" applyAlignment="1">
      <alignment horizontal="left" indent="1"/>
    </xf>
    <xf numFmtId="0" fontId="116" fillId="0" borderId="158" xfId="0" applyFont="1" applyBorder="1" applyAlignment="1">
      <alignment horizontal="left" indent="1"/>
    </xf>
    <xf numFmtId="49" fontId="116" fillId="0" borderId="158" xfId="0" applyNumberFormat="1" applyFont="1" applyBorder="1" applyAlignment="1">
      <alignment horizontal="left" indent="1"/>
    </xf>
    <xf numFmtId="49" fontId="116" fillId="0" borderId="158" xfId="0" applyNumberFormat="1" applyFont="1" applyBorder="1" applyAlignment="1">
      <alignment horizontal="left" indent="3"/>
    </xf>
    <xf numFmtId="49" fontId="116" fillId="0" borderId="157" xfId="0" applyNumberFormat="1" applyFont="1" applyBorder="1" applyAlignment="1">
      <alignment horizontal="left" indent="3"/>
    </xf>
    <xf numFmtId="0" fontId="116" fillId="0" borderId="158" xfId="0" applyFont="1" applyBorder="1" applyAlignment="1">
      <alignment horizontal="left" indent="2"/>
    </xf>
    <xf numFmtId="0" fontId="116" fillId="0" borderId="157" xfId="0" applyFont="1" applyBorder="1" applyAlignment="1">
      <alignment horizontal="left" indent="2"/>
    </xf>
    <xf numFmtId="0" fontId="116" fillId="0" borderId="157" xfId="0" applyFont="1" applyBorder="1" applyAlignment="1">
      <alignment horizontal="left" indent="1"/>
    </xf>
    <xf numFmtId="0" fontId="119" fillId="0" borderId="64" xfId="0" applyFont="1" applyBorder="1"/>
    <xf numFmtId="0" fontId="116" fillId="0" borderId="69" xfId="0" applyFont="1" applyBorder="1"/>
    <xf numFmtId="0" fontId="116" fillId="0" borderId="0" xfId="0" applyFont="1" applyAlignment="1">
      <alignment horizontal="left"/>
    </xf>
    <xf numFmtId="0" fontId="9" fillId="0" borderId="0" xfId="0" applyFont="1" applyAlignment="1">
      <alignment wrapText="1"/>
    </xf>
    <xf numFmtId="0" fontId="121" fillId="0" borderId="148" xfId="0" applyFont="1" applyBorder="1"/>
    <xf numFmtId="0" fontId="119" fillId="0" borderId="148" xfId="0" applyFont="1" applyBorder="1" applyAlignment="1">
      <alignment horizontal="center" vertical="center" wrapText="1"/>
    </xf>
    <xf numFmtId="0" fontId="121" fillId="0" borderId="0" xfId="0" applyFont="1" applyAlignment="1">
      <alignment horizontal="center" vertical="center"/>
    </xf>
    <xf numFmtId="0" fontId="121" fillId="0" borderId="0" xfId="0" applyFont="1"/>
    <xf numFmtId="0" fontId="139" fillId="0" borderId="0" xfId="0" applyFont="1"/>
    <xf numFmtId="0" fontId="116" fillId="0" borderId="135" xfId="0" applyFont="1" applyBorder="1" applyAlignment="1">
      <alignment horizontal="left" vertical="center" wrapText="1" indent="1" readingOrder="1"/>
    </xf>
    <xf numFmtId="0" fontId="121" fillId="0" borderId="148" xfId="0" applyFont="1" applyBorder="1" applyAlignment="1">
      <alignment horizontal="left" indent="3"/>
    </xf>
    <xf numFmtId="0" fontId="119" fillId="0" borderId="148" xfId="0" applyFont="1" applyBorder="1" applyAlignment="1">
      <alignment vertical="center" wrapText="1" readingOrder="1"/>
    </xf>
    <xf numFmtId="0" fontId="121" fillId="0" borderId="148" xfId="0" applyFont="1" applyBorder="1" applyAlignment="1">
      <alignment horizontal="left" indent="2"/>
    </xf>
    <xf numFmtId="0" fontId="116" fillId="0" borderId="136" xfId="0" applyFont="1" applyBorder="1" applyAlignment="1">
      <alignment vertical="center" wrapText="1" readingOrder="1"/>
    </xf>
    <xf numFmtId="0" fontId="121" fillId="0" borderId="149" xfId="0" applyFont="1" applyBorder="1" applyAlignment="1">
      <alignment horizontal="left" indent="2"/>
    </xf>
    <xf numFmtId="0" fontId="116" fillId="0" borderId="135" xfId="0" applyFont="1" applyBorder="1" applyAlignment="1">
      <alignment vertical="center" wrapText="1" readingOrder="1"/>
    </xf>
    <xf numFmtId="0" fontId="116" fillId="0" borderId="134" xfId="0" applyFont="1" applyBorder="1" applyAlignment="1">
      <alignment vertical="center" wrapText="1" readingOrder="1"/>
    </xf>
    <xf numFmtId="0" fontId="139" fillId="0" borderId="7" xfId="0" applyFont="1" applyBorder="1"/>
    <xf numFmtId="0" fontId="106" fillId="0" borderId="148" xfId="0" applyFont="1" applyBorder="1" applyAlignment="1">
      <alignment vertical="center" wrapText="1"/>
    </xf>
    <xf numFmtId="0" fontId="106" fillId="0" borderId="148" xfId="0" applyFont="1" applyBorder="1" applyAlignment="1">
      <alignment horizontal="left" vertical="center" wrapText="1"/>
    </xf>
    <xf numFmtId="0" fontId="106" fillId="0" borderId="148" xfId="0" applyFont="1" applyBorder="1" applyAlignment="1">
      <alignment horizontal="left" indent="2"/>
    </xf>
    <xf numFmtId="0" fontId="106" fillId="0" borderId="148" xfId="0" applyFont="1" applyBorder="1" applyAlignment="1">
      <alignment horizontal="left" vertical="center" indent="1"/>
    </xf>
    <xf numFmtId="0" fontId="106" fillId="0" borderId="148" xfId="0" applyFont="1" applyBorder="1" applyAlignment="1">
      <alignment horizontal="left" vertical="center" wrapText="1" indent="1"/>
    </xf>
    <xf numFmtId="0" fontId="106" fillId="0" borderId="148" xfId="0" applyFont="1" applyBorder="1" applyAlignment="1">
      <alignment horizontal="right" vertical="center"/>
    </xf>
    <xf numFmtId="49" fontId="106" fillId="0" borderId="148" xfId="0" applyNumberFormat="1" applyFont="1" applyBorder="1" applyAlignment="1">
      <alignment horizontal="right" vertical="center"/>
    </xf>
    <xf numFmtId="49" fontId="106" fillId="0" borderId="148" xfId="0" applyNumberFormat="1" applyFont="1" applyBorder="1" applyAlignment="1">
      <alignment vertical="top" wrapText="1"/>
    </xf>
    <xf numFmtId="49" fontId="106" fillId="0" borderId="148" xfId="0" applyNumberFormat="1" applyFont="1" applyBorder="1" applyAlignment="1">
      <alignment horizontal="left" vertical="top" wrapText="1" indent="2"/>
    </xf>
    <xf numFmtId="49" fontId="106" fillId="0" borderId="148" xfId="0" applyNumberFormat="1" applyFont="1" applyBorder="1" applyAlignment="1">
      <alignment horizontal="left" vertical="center" wrapText="1" indent="3"/>
    </xf>
    <xf numFmtId="49" fontId="106" fillId="0" borderId="148" xfId="0" applyNumberFormat="1" applyFont="1" applyBorder="1" applyAlignment="1">
      <alignment horizontal="left" wrapText="1" indent="2"/>
    </xf>
    <xf numFmtId="49" fontId="106" fillId="0" borderId="148" xfId="0" applyNumberFormat="1" applyFont="1" applyBorder="1" applyAlignment="1">
      <alignment horizontal="left" vertical="top" wrapText="1"/>
    </xf>
    <xf numFmtId="49" fontId="106" fillId="0" borderId="148" xfId="0" applyNumberFormat="1" applyFont="1" applyBorder="1" applyAlignment="1">
      <alignment horizontal="left" wrapText="1" indent="3"/>
    </xf>
    <xf numFmtId="49" fontId="106" fillId="0" borderId="148" xfId="0" applyNumberFormat="1" applyFont="1" applyBorder="1" applyAlignment="1">
      <alignment vertical="center"/>
    </xf>
    <xf numFmtId="49" fontId="106" fillId="0" borderId="148" xfId="0" applyNumberFormat="1" applyFont="1" applyBorder="1" applyAlignment="1">
      <alignment horizontal="left" indent="3"/>
    </xf>
    <xf numFmtId="0" fontId="106" fillId="0" borderId="148" xfId="0" applyFont="1" applyBorder="1" applyAlignment="1">
      <alignment horizontal="left" indent="1"/>
    </xf>
    <xf numFmtId="0" fontId="106" fillId="0" borderId="148" xfId="0" applyFont="1" applyBorder="1" applyAlignment="1">
      <alignment horizontal="left" wrapText="1" indent="2"/>
    </xf>
    <xf numFmtId="0" fontId="106" fillId="0" borderId="148" xfId="0" applyFont="1" applyBorder="1" applyAlignment="1">
      <alignment horizontal="left" vertical="top" wrapText="1"/>
    </xf>
    <xf numFmtId="0" fontId="105" fillId="0" borderId="7" xfId="0" applyFont="1" applyBorder="1" applyAlignment="1">
      <alignment wrapText="1"/>
    </xf>
    <xf numFmtId="0" fontId="106" fillId="0" borderId="148" xfId="0" applyFont="1" applyBorder="1" applyAlignment="1">
      <alignment horizontal="left" vertical="top" wrapText="1" indent="2"/>
    </xf>
    <xf numFmtId="0" fontId="106" fillId="0" borderId="148" xfId="0" applyFont="1" applyBorder="1" applyAlignment="1">
      <alignment horizontal="left" wrapText="1"/>
    </xf>
    <xf numFmtId="0" fontId="106" fillId="0" borderId="148" xfId="12672" applyFont="1" applyBorder="1" applyAlignment="1">
      <alignment horizontal="left" vertical="center" wrapText="1" indent="2"/>
    </xf>
    <xf numFmtId="0" fontId="106" fillId="0" borderId="148" xfId="0" applyFont="1" applyBorder="1" applyAlignment="1">
      <alignment wrapText="1"/>
    </xf>
    <xf numFmtId="0" fontId="106" fillId="0" borderId="148" xfId="0" applyFont="1" applyBorder="1"/>
    <xf numFmtId="0" fontId="106" fillId="0" borderId="148" xfId="12672" applyFont="1" applyBorder="1" applyAlignment="1">
      <alignment horizontal="left" vertical="center" wrapText="1"/>
    </xf>
    <xf numFmtId="0" fontId="105" fillId="0" borderId="148" xfId="0" applyFont="1" applyBorder="1" applyAlignment="1">
      <alignment wrapText="1"/>
    </xf>
    <xf numFmtId="0" fontId="106" fillId="0" borderId="150" xfId="0" applyFont="1" applyBorder="1" applyAlignment="1">
      <alignment horizontal="left" vertical="center" wrapText="1"/>
    </xf>
    <xf numFmtId="0" fontId="106" fillId="3" borderId="148" xfId="5" applyFont="1" applyFill="1" applyBorder="1" applyAlignment="1" applyProtection="1">
      <alignment horizontal="right" vertical="center"/>
      <protection locked="0"/>
    </xf>
    <xf numFmtId="2" fontId="106" fillId="3" borderId="148" xfId="5" applyNumberFormat="1" applyFont="1" applyFill="1" applyBorder="1" applyAlignment="1" applyProtection="1">
      <alignment horizontal="right" vertical="center"/>
      <protection locked="0"/>
    </xf>
    <xf numFmtId="0" fontId="106" fillId="0" borderId="148" xfId="0" applyFont="1" applyBorder="1" applyAlignment="1">
      <alignment vertical="center"/>
    </xf>
    <xf numFmtId="0" fontId="106" fillId="0" borderId="150" xfId="13" applyFont="1" applyBorder="1" applyAlignment="1" applyProtection="1">
      <alignment horizontal="left" vertical="top" wrapText="1"/>
      <protection locked="0"/>
    </xf>
    <xf numFmtId="0" fontId="106" fillId="0" borderId="151" xfId="13" applyFont="1" applyBorder="1" applyAlignment="1" applyProtection="1">
      <alignment horizontal="left" vertical="top" wrapText="1"/>
      <protection locked="0"/>
    </xf>
    <xf numFmtId="0" fontId="106" fillId="0" borderId="149" xfId="0" applyFont="1" applyBorder="1" applyAlignment="1">
      <alignment vertical="center" wrapText="1"/>
    </xf>
    <xf numFmtId="0" fontId="125" fillId="0" borderId="0" xfId="0" applyFont="1" applyAlignment="1">
      <alignment horizontal="left" indent="2"/>
    </xf>
    <xf numFmtId="0" fontId="116" fillId="0" borderId="0" xfId="0" applyFont="1" applyAlignment="1">
      <alignment horizontal="left" vertical="center" indent="1"/>
    </xf>
    <xf numFmtId="0" fontId="116" fillId="0" borderId="0" xfId="0" applyFont="1" applyAlignment="1">
      <alignment vertical="center" wrapText="1"/>
    </xf>
    <xf numFmtId="0" fontId="127" fillId="0" borderId="0" xfId="0" applyFont="1" applyAlignment="1">
      <alignment horizontal="left" vertical="center" wrapText="1" readingOrder="1"/>
    </xf>
    <xf numFmtId="0" fontId="125" fillId="0" borderId="0" xfId="0" applyFont="1" applyAlignment="1">
      <alignment horizontal="left" vertical="center" wrapText="1"/>
    </xf>
    <xf numFmtId="0" fontId="116" fillId="0" borderId="0" xfId="0" applyFont="1" applyAlignment="1">
      <alignment horizontal="left" vertical="center" wrapText="1"/>
    </xf>
    <xf numFmtId="0" fontId="106" fillId="0" borderId="149" xfId="0" applyFont="1" applyBorder="1" applyAlignment="1">
      <alignment horizontal="left" indent="2"/>
    </xf>
    <xf numFmtId="0" fontId="106" fillId="0" borderId="136" xfId="0" applyFont="1" applyBorder="1" applyAlignment="1">
      <alignment horizontal="left" vertical="center" wrapText="1" readingOrder="1"/>
    </xf>
    <xf numFmtId="0" fontId="106" fillId="0" borderId="148" xfId="0" applyFont="1" applyBorder="1" applyAlignment="1">
      <alignment horizontal="left" vertical="center" wrapText="1" readingOrder="1"/>
    </xf>
    <xf numFmtId="167" fontId="19" fillId="82" borderId="57" xfId="0" applyNumberFormat="1" applyFont="1" applyFill="1" applyBorder="1" applyAlignment="1">
      <alignment horizontal="center"/>
    </xf>
    <xf numFmtId="0" fontId="11" fillId="0" borderId="99" xfId="17" applyFill="1" applyBorder="1" applyAlignment="1" applyProtection="1">
      <alignment horizontal="left" vertical="top" wrapText="1"/>
    </xf>
    <xf numFmtId="0" fontId="106" fillId="0" borderId="0" xfId="0" applyFont="1" applyAlignment="1">
      <alignment wrapText="1"/>
    </xf>
    <xf numFmtId="0" fontId="142" fillId="0" borderId="0" xfId="0" applyFont="1"/>
    <xf numFmtId="0" fontId="143" fillId="0" borderId="0" xfId="0" applyFont="1" applyAlignment="1">
      <alignment vertical="top"/>
    </xf>
    <xf numFmtId="0" fontId="143" fillId="0" borderId="0" xfId="0" applyFont="1" applyAlignment="1">
      <alignment vertical="top" wrapText="1"/>
    </xf>
    <xf numFmtId="0" fontId="150" fillId="0" borderId="0" xfId="0" applyFont="1" applyAlignment="1">
      <alignment vertical="top" wrapText="1"/>
    </xf>
    <xf numFmtId="0" fontId="7" fillId="0" borderId="0" xfId="11" applyFont="1"/>
    <xf numFmtId="0" fontId="149" fillId="0" borderId="0" xfId="11" applyFont="1"/>
    <xf numFmtId="0" fontId="144" fillId="83" borderId="148" xfId="0" applyFont="1" applyFill="1" applyBorder="1" applyAlignment="1">
      <alignment horizontal="left" vertical="center"/>
    </xf>
    <xf numFmtId="49" fontId="145" fillId="0" borderId="148" xfId="0" applyNumberFormat="1" applyFont="1" applyBorder="1" applyAlignment="1">
      <alignment horizontal="left" vertical="center"/>
    </xf>
    <xf numFmtId="0" fontId="145" fillId="0" borderId="148" xfId="0" applyFont="1" applyBorder="1" applyAlignment="1">
      <alignment horizontal="left" vertical="center"/>
    </xf>
    <xf numFmtId="0" fontId="144" fillId="0" borderId="148" xfId="0" applyFont="1" applyBorder="1" applyAlignment="1">
      <alignment horizontal="left" vertical="center"/>
    </xf>
    <xf numFmtId="0" fontId="144" fillId="84" borderId="17" xfId="0" applyFont="1" applyFill="1" applyBorder="1" applyAlignment="1">
      <alignment horizontal="center" vertical="center"/>
    </xf>
    <xf numFmtId="0" fontId="144" fillId="84" borderId="18" xfId="0" applyFont="1" applyFill="1" applyBorder="1" applyAlignment="1">
      <alignment horizontal="center" vertical="center"/>
    </xf>
    <xf numFmtId="194" fontId="144" fillId="83" borderId="157" xfId="7" applyNumberFormat="1" applyFont="1" applyFill="1" applyBorder="1" applyAlignment="1">
      <alignment horizontal="left" vertical="center"/>
    </xf>
    <xf numFmtId="194" fontId="145" fillId="0" borderId="157" xfId="7" applyNumberFormat="1" applyFont="1" applyFill="1" applyBorder="1" applyAlignment="1">
      <alignment horizontal="left" vertical="center"/>
    </xf>
    <xf numFmtId="10" fontId="7" fillId="0" borderId="157" xfId="0" applyNumberFormat="1" applyFont="1" applyBorder="1" applyAlignment="1">
      <alignment horizontal="right" vertical="center" wrapText="1"/>
    </xf>
    <xf numFmtId="0" fontId="148" fillId="85" borderId="155" xfId="0" applyFont="1" applyFill="1" applyBorder="1" applyAlignment="1">
      <alignment horizontal="left" vertical="center"/>
    </xf>
    <xf numFmtId="10" fontId="149" fillId="87" borderId="154" xfId="0" applyNumberFormat="1" applyFont="1" applyFill="1" applyBorder="1" applyAlignment="1">
      <alignment horizontal="right" vertical="center" wrapText="1"/>
    </xf>
    <xf numFmtId="0" fontId="0" fillId="0" borderId="1" xfId="0" applyBorder="1"/>
    <xf numFmtId="0" fontId="4" fillId="86" borderId="148" xfId="0" applyFont="1" applyFill="1" applyBorder="1" applyAlignment="1">
      <alignment horizontal="center" vertical="center" wrapText="1"/>
    </xf>
    <xf numFmtId="0" fontId="6" fillId="87" borderId="148" xfId="0" applyFont="1" applyFill="1" applyBorder="1" applyAlignment="1">
      <alignment vertical="center" wrapText="1"/>
    </xf>
    <xf numFmtId="194" fontId="6" fillId="87" borderId="148" xfId="7" applyNumberFormat="1" applyFont="1" applyFill="1" applyBorder="1" applyAlignment="1">
      <alignment vertical="center"/>
    </xf>
    <xf numFmtId="194" fontId="6" fillId="87" borderId="157" xfId="7" applyNumberFormat="1" applyFont="1" applyFill="1" applyBorder="1" applyAlignment="1">
      <alignment vertical="center"/>
    </xf>
    <xf numFmtId="0" fontId="145" fillId="83" borderId="148" xfId="0" applyFont="1" applyFill="1" applyBorder="1" applyAlignment="1">
      <alignment horizontal="left" vertical="center" wrapText="1" indent="3"/>
    </xf>
    <xf numFmtId="194" fontId="6" fillId="36" borderId="148" xfId="7" applyNumberFormat="1" applyFont="1" applyFill="1" applyBorder="1" applyAlignment="1">
      <alignment vertical="center"/>
    </xf>
    <xf numFmtId="0" fontId="152" fillId="83" borderId="148" xfId="0" applyFont="1" applyFill="1" applyBorder="1" applyAlignment="1">
      <alignment horizontal="left" vertical="center" wrapText="1" indent="5"/>
    </xf>
    <xf numFmtId="0" fontId="153" fillId="84" borderId="148" xfId="0" applyFont="1" applyFill="1" applyBorder="1" applyAlignment="1">
      <alignment horizontal="left" vertical="center" wrapText="1" indent="1"/>
    </xf>
    <xf numFmtId="194" fontId="153" fillId="84" borderId="148" xfId="7" applyNumberFormat="1" applyFont="1" applyFill="1" applyBorder="1" applyAlignment="1">
      <alignment vertical="center"/>
    </xf>
    <xf numFmtId="194" fontId="153" fillId="85" borderId="157" xfId="7" applyNumberFormat="1" applyFont="1" applyFill="1" applyBorder="1" applyAlignment="1">
      <alignment vertical="center"/>
    </xf>
    <xf numFmtId="194" fontId="154" fillId="83" borderId="148" xfId="7" applyNumberFormat="1" applyFont="1" applyFill="1" applyBorder="1" applyAlignment="1">
      <alignment vertical="center"/>
    </xf>
    <xf numFmtId="194" fontId="154" fillId="85" borderId="157" xfId="7" applyNumberFormat="1" applyFont="1" applyFill="1" applyBorder="1" applyAlignment="1">
      <alignment vertical="center"/>
    </xf>
    <xf numFmtId="0" fontId="152" fillId="83" borderId="155" xfId="0" applyFont="1" applyFill="1" applyBorder="1" applyAlignment="1">
      <alignment horizontal="left" vertical="center" wrapText="1" indent="5"/>
    </xf>
    <xf numFmtId="194" fontId="154" fillId="83" borderId="155" xfId="7" applyNumberFormat="1" applyFont="1" applyFill="1" applyBorder="1" applyAlignment="1">
      <alignment vertical="center"/>
    </xf>
    <xf numFmtId="194" fontId="154" fillId="85" borderId="154" xfId="7" applyNumberFormat="1" applyFont="1" applyFill="1" applyBorder="1" applyAlignment="1">
      <alignment vertical="center"/>
    </xf>
    <xf numFmtId="0" fontId="7" fillId="0" borderId="148" xfId="13" applyFont="1" applyBorder="1" applyAlignment="1" applyProtection="1">
      <alignment wrapText="1"/>
      <protection locked="0"/>
    </xf>
    <xf numFmtId="0" fontId="7" fillId="0" borderId="3" xfId="13" applyFont="1" applyBorder="1" applyAlignment="1" applyProtection="1">
      <alignment vertical="center" wrapText="1"/>
      <protection locked="0"/>
    </xf>
    <xf numFmtId="49" fontId="155" fillId="0" borderId="99" xfId="0" applyNumberFormat="1" applyFont="1" applyBorder="1" applyAlignment="1">
      <alignment horizontal="right" vertical="center"/>
    </xf>
    <xf numFmtId="0" fontId="155" fillId="0" borderId="148" xfId="12672" applyFont="1" applyBorder="1" applyAlignment="1">
      <alignment horizontal="left" vertical="center" wrapText="1"/>
    </xf>
    <xf numFmtId="0" fontId="155" fillId="0" borderId="149" xfId="0" applyFont="1" applyBorder="1" applyAlignment="1">
      <alignment horizontal="left" vertical="top" wrapText="1"/>
    </xf>
    <xf numFmtId="0" fontId="155" fillId="0" borderId="148" xfId="0" applyFont="1" applyBorder="1" applyAlignment="1">
      <alignment vertical="center" wrapText="1"/>
    </xf>
    <xf numFmtId="0" fontId="11" fillId="0" borderId="0" xfId="17" applyFill="1" applyAlignment="1" applyProtection="1"/>
    <xf numFmtId="0" fontId="132" fillId="0" borderId="148" xfId="21414" applyFont="1" applyBorder="1" applyAlignment="1">
      <alignment horizontal="left" vertical="center" wrapText="1"/>
    </xf>
    <xf numFmtId="0" fontId="0" fillId="0" borderId="148" xfId="0" applyBorder="1"/>
    <xf numFmtId="193" fontId="9" fillId="0" borderId="148" xfId="0" applyNumberFormat="1" applyFont="1" applyBorder="1" applyAlignment="1">
      <alignment horizontal="right"/>
    </xf>
    <xf numFmtId="0" fontId="116" fillId="0" borderId="131" xfId="0" applyFont="1" applyBorder="1" applyAlignment="1">
      <alignment horizontal="center" vertical="center" wrapText="1"/>
    </xf>
    <xf numFmtId="0" fontId="102" fillId="0" borderId="148" xfId="0" applyFont="1" applyBorder="1"/>
    <xf numFmtId="0" fontId="11" fillId="0" borderId="148" xfId="17" applyBorder="1" applyAlignment="1" applyProtection="1"/>
    <xf numFmtId="14" fontId="4" fillId="0" borderId="0" xfId="0" applyNumberFormat="1" applyFont="1" applyAlignment="1">
      <alignment horizontal="left"/>
    </xf>
    <xf numFmtId="165" fontId="9" fillId="2" borderId="99" xfId="20961" applyNumberFormat="1" applyFont="1" applyFill="1" applyBorder="1" applyAlignment="1" applyProtection="1">
      <alignment vertical="center"/>
      <protection locked="0"/>
    </xf>
    <xf numFmtId="165" fontId="17" fillId="2" borderId="99" xfId="20961" applyNumberFormat="1" applyFont="1" applyFill="1" applyBorder="1" applyAlignment="1" applyProtection="1">
      <alignment vertical="center"/>
      <protection locked="0"/>
    </xf>
    <xf numFmtId="165" fontId="17" fillId="2" borderId="114" xfId="20961" applyNumberFormat="1" applyFont="1" applyFill="1" applyBorder="1" applyAlignment="1" applyProtection="1">
      <alignment vertical="center"/>
      <protection locked="0"/>
    </xf>
    <xf numFmtId="165" fontId="26" fillId="37" borderId="0" xfId="20961" applyNumberFormat="1" applyFont="1" applyFill="1"/>
    <xf numFmtId="165" fontId="26" fillId="37" borderId="92" xfId="20961" applyNumberFormat="1" applyFont="1" applyFill="1" applyBorder="1"/>
    <xf numFmtId="165" fontId="9" fillId="2" borderId="114" xfId="20961" applyNumberFormat="1" applyFont="1" applyFill="1" applyBorder="1" applyAlignment="1" applyProtection="1">
      <alignment vertical="center"/>
      <protection locked="0"/>
    </xf>
    <xf numFmtId="165" fontId="9" fillId="2" borderId="23" xfId="20961" applyNumberFormat="1" applyFont="1" applyFill="1" applyBorder="1" applyAlignment="1" applyProtection="1">
      <alignment vertical="center"/>
      <protection locked="0"/>
    </xf>
    <xf numFmtId="165" fontId="17" fillId="2" borderId="23" xfId="20961" applyNumberFormat="1" applyFont="1" applyFill="1" applyBorder="1" applyAlignment="1" applyProtection="1">
      <alignment vertical="center"/>
      <protection locked="0"/>
    </xf>
    <xf numFmtId="165" fontId="17" fillId="2" borderId="24" xfId="20961" applyNumberFormat="1" applyFont="1" applyFill="1" applyBorder="1" applyAlignment="1" applyProtection="1">
      <alignment vertical="center"/>
      <protection locked="0"/>
    </xf>
    <xf numFmtId="43" fontId="0" fillId="0" borderId="99" xfId="7" applyFont="1" applyBorder="1"/>
    <xf numFmtId="193" fontId="0" fillId="0" borderId="0" xfId="0" applyNumberFormat="1"/>
    <xf numFmtId="0" fontId="13" fillId="0" borderId="151" xfId="0" applyFont="1" applyBorder="1" applyAlignment="1">
      <alignment wrapText="1"/>
    </xf>
    <xf numFmtId="10" fontId="4" fillId="0" borderId="21" xfId="20961" applyNumberFormat="1" applyFont="1" applyBorder="1" applyAlignment="1">
      <alignment horizontal="center"/>
    </xf>
    <xf numFmtId="10" fontId="4" fillId="0" borderId="157" xfId="20961" applyNumberFormat="1" applyFont="1" applyBorder="1"/>
    <xf numFmtId="0" fontId="13" fillId="0" borderId="147" xfId="0" applyFont="1" applyBorder="1" applyAlignment="1">
      <alignment wrapText="1"/>
    </xf>
    <xf numFmtId="10" fontId="4" fillId="0" borderId="108" xfId="20961" applyNumberFormat="1" applyFont="1" applyBorder="1"/>
    <xf numFmtId="10" fontId="4" fillId="0" borderId="108" xfId="20961" applyNumberFormat="1" applyFont="1" applyFill="1" applyBorder="1"/>
    <xf numFmtId="0" fontId="9" fillId="0" borderId="158" xfId="0" applyFont="1" applyBorder="1" applyAlignment="1">
      <alignment vertical="center"/>
    </xf>
    <xf numFmtId="0" fontId="9" fillId="0" borderId="107" xfId="0" applyFont="1" applyBorder="1" applyAlignment="1">
      <alignment vertical="center"/>
    </xf>
    <xf numFmtId="43" fontId="0" fillId="0" borderId="0" xfId="0" applyNumberFormat="1"/>
    <xf numFmtId="43" fontId="4" fillId="0" borderId="114" xfId="7" applyFont="1" applyBorder="1" applyAlignment="1">
      <alignment horizontal="right" vertical="center" wrapText="1"/>
    </xf>
    <xf numFmtId="43" fontId="6" fillId="36" borderId="114" xfId="7" applyFont="1" applyFill="1" applyBorder="1" applyAlignment="1">
      <alignment horizontal="right" vertical="center" wrapText="1"/>
    </xf>
    <xf numFmtId="43" fontId="109" fillId="0" borderId="114" xfId="7" applyFont="1" applyBorder="1" applyAlignment="1">
      <alignment horizontal="right" vertical="center" wrapText="1"/>
    </xf>
    <xf numFmtId="43" fontId="6" fillId="36" borderId="114" xfId="7" applyFont="1" applyFill="1" applyBorder="1" applyAlignment="1">
      <alignment horizontal="center" vertical="center" wrapText="1"/>
    </xf>
    <xf numFmtId="43" fontId="7" fillId="0" borderId="24" xfId="7" applyFont="1" applyFill="1" applyBorder="1" applyAlignment="1" applyProtection="1">
      <alignment horizontal="right" vertical="center"/>
    </xf>
    <xf numFmtId="43" fontId="4" fillId="0" borderId="0" xfId="0" applyNumberFormat="1" applyFont="1" applyAlignment="1">
      <alignment horizontal="left" vertical="center"/>
    </xf>
    <xf numFmtId="167" fontId="12" fillId="0" borderId="0" xfId="0" applyNumberFormat="1" applyFont="1"/>
    <xf numFmtId="43" fontId="4" fillId="0" borderId="100" xfId="7" applyFont="1" applyBorder="1" applyAlignment="1">
      <alignment vertical="center"/>
    </xf>
    <xf numFmtId="43" fontId="4" fillId="0" borderId="114" xfId="7" applyFont="1" applyBorder="1" applyAlignment="1">
      <alignment vertical="center"/>
    </xf>
    <xf numFmtId="10" fontId="113" fillId="78" borderId="99" xfId="20961" applyNumberFormat="1" applyFont="1" applyFill="1" applyBorder="1" applyAlignment="1" applyProtection="1">
      <alignment horizontal="right" vertical="center"/>
    </xf>
    <xf numFmtId="43" fontId="117" fillId="0" borderId="140" xfId="7" applyFont="1" applyBorder="1"/>
    <xf numFmtId="14" fontId="117" fillId="0" borderId="0" xfId="0" applyNumberFormat="1" applyFont="1" applyAlignment="1">
      <alignment horizontal="left"/>
    </xf>
    <xf numFmtId="43" fontId="116" fillId="0" borderId="148" xfId="7" applyFont="1" applyBorder="1"/>
    <xf numFmtId="43" fontId="116" fillId="36" borderId="148" xfId="7" applyFont="1" applyFill="1" applyBorder="1"/>
    <xf numFmtId="43" fontId="119" fillId="0" borderId="148" xfId="7" applyFont="1" applyBorder="1"/>
    <xf numFmtId="43" fontId="117" fillId="0" borderId="148" xfId="7" applyFont="1" applyBorder="1"/>
    <xf numFmtId="43" fontId="120" fillId="0" borderId="148" xfId="7" applyFont="1" applyBorder="1"/>
    <xf numFmtId="43" fontId="116" fillId="0" borderId="148" xfId="7" applyFont="1" applyBorder="1" applyAlignment="1">
      <alignment horizontal="left" indent="1"/>
    </xf>
    <xf numFmtId="43" fontId="119" fillId="81" borderId="148" xfId="7" applyFont="1" applyFill="1" applyBorder="1"/>
    <xf numFmtId="0" fontId="116" fillId="0" borderId="151" xfId="0" applyFont="1" applyBorder="1" applyAlignment="1">
      <alignment horizontal="left" vertical="center" wrapText="1"/>
    </xf>
    <xf numFmtId="0" fontId="119" fillId="0" borderId="151" xfId="0" applyFont="1" applyBorder="1" applyAlignment="1">
      <alignment horizontal="left" vertical="center" wrapText="1"/>
    </xf>
    <xf numFmtId="43" fontId="116" fillId="0" borderId="16" xfId="7" applyFont="1" applyBorder="1" applyAlignment="1">
      <alignment horizontal="left" vertical="center" wrapText="1"/>
    </xf>
    <xf numFmtId="43" fontId="116" fillId="0" borderId="17" xfId="7" applyFont="1" applyBorder="1"/>
    <xf numFmtId="43" fontId="116" fillId="0" borderId="17" xfId="7" applyFont="1" applyBorder="1" applyAlignment="1">
      <alignment horizontal="center" vertical="center" wrapText="1"/>
    </xf>
    <xf numFmtId="43" fontId="116" fillId="0" borderId="18" xfId="7" applyFont="1" applyBorder="1" applyAlignment="1">
      <alignment horizontal="center" vertical="center" wrapText="1"/>
    </xf>
    <xf numFmtId="43" fontId="116" fillId="0" borderId="158" xfId="7" applyFont="1" applyBorder="1" applyAlignment="1">
      <alignment horizontal="left" vertical="center" wrapText="1"/>
    </xf>
    <xf numFmtId="43" fontId="116" fillId="0" borderId="148" xfId="7" applyFont="1" applyBorder="1" applyAlignment="1">
      <alignment horizontal="center" vertical="center" wrapText="1"/>
    </xf>
    <xf numFmtId="43" fontId="116" fillId="0" borderId="157" xfId="7" applyFont="1" applyBorder="1" applyAlignment="1">
      <alignment horizontal="center" vertical="center" wrapText="1"/>
    </xf>
    <xf numFmtId="43" fontId="116" fillId="0" borderId="148" xfId="7" applyFont="1" applyBorder="1" applyAlignment="1">
      <alignment horizontal="center" vertical="center"/>
    </xf>
    <xf numFmtId="43" fontId="116" fillId="0" borderId="157" xfId="7" applyFont="1" applyBorder="1" applyAlignment="1">
      <alignment horizontal="center" vertical="center"/>
    </xf>
    <xf numFmtId="43" fontId="119" fillId="0" borderId="156" xfId="7" applyFont="1" applyBorder="1" applyAlignment="1">
      <alignment horizontal="left" vertical="center" wrapText="1"/>
    </xf>
    <xf numFmtId="43" fontId="116" fillId="0" borderId="155" xfId="7" applyFont="1" applyBorder="1"/>
    <xf numFmtId="43" fontId="116" fillId="0" borderId="155" xfId="7" applyFont="1" applyBorder="1" applyAlignment="1">
      <alignment horizontal="center" vertical="center"/>
    </xf>
    <xf numFmtId="43" fontId="116" fillId="0" borderId="154" xfId="7" applyFont="1" applyBorder="1" applyAlignment="1">
      <alignment horizontal="center" vertical="center"/>
    </xf>
    <xf numFmtId="43" fontId="121" fillId="0" borderId="148" xfId="7" applyFont="1" applyBorder="1"/>
    <xf numFmtId="43" fontId="121" fillId="0" borderId="149" xfId="7" applyFont="1" applyBorder="1"/>
    <xf numFmtId="9" fontId="121" fillId="0" borderId="148" xfId="20961" applyFont="1" applyBorder="1"/>
    <xf numFmtId="9" fontId="121" fillId="0" borderId="149" xfId="20961" applyFont="1" applyBorder="1"/>
    <xf numFmtId="43" fontId="22" fillId="0" borderId="30" xfId="7" applyFont="1" applyBorder="1" applyAlignment="1">
      <alignment horizontal="center" vertical="center"/>
    </xf>
    <xf numFmtId="43" fontId="23" fillId="0" borderId="12" xfId="7" applyFont="1" applyBorder="1" applyAlignment="1">
      <alignment horizontal="center" vertical="center"/>
    </xf>
    <xf numFmtId="43" fontId="22" fillId="0" borderId="12" xfId="7" applyFont="1" applyBorder="1" applyAlignment="1">
      <alignment horizontal="center" vertical="center"/>
    </xf>
    <xf numFmtId="43" fontId="19" fillId="0" borderId="12" xfId="7" applyFont="1" applyBorder="1" applyAlignment="1">
      <alignment horizontal="center" vertical="center"/>
    </xf>
    <xf numFmtId="43" fontId="104" fillId="0" borderId="12" xfId="7" applyFont="1" applyBorder="1" applyAlignment="1">
      <alignment horizontal="center" vertical="center"/>
    </xf>
    <xf numFmtId="43" fontId="23" fillId="0" borderId="13" xfId="7" applyFont="1" applyBorder="1" applyAlignment="1">
      <alignment horizontal="center" vertical="center"/>
    </xf>
    <xf numFmtId="43" fontId="22" fillId="0" borderId="14" xfId="7" applyFont="1" applyBorder="1" applyAlignment="1">
      <alignment horizontal="center" vertical="center"/>
    </xf>
    <xf numFmtId="43" fontId="22" fillId="0" borderId="15" xfId="7" applyFont="1" applyBorder="1" applyAlignment="1">
      <alignment horizontal="center" vertical="center"/>
    </xf>
    <xf numFmtId="43" fontId="22" fillId="0" borderId="13" xfId="7" applyFont="1" applyBorder="1" applyAlignment="1">
      <alignment horizontal="center" vertical="center"/>
    </xf>
    <xf numFmtId="43" fontId="23" fillId="0" borderId="140" xfId="7" applyFont="1" applyBorder="1" applyAlignment="1">
      <alignment horizontal="center" vertical="center"/>
    </xf>
    <xf numFmtId="43" fontId="22" fillId="0" borderId="140" xfId="7" applyFont="1" applyBorder="1" applyAlignment="1">
      <alignment horizontal="center" vertical="center"/>
    </xf>
    <xf numFmtId="43" fontId="22" fillId="0" borderId="140" xfId="7" applyFont="1" applyBorder="1" applyAlignment="1">
      <alignment horizontal="center"/>
    </xf>
    <xf numFmtId="43" fontId="23" fillId="0" borderId="140" xfId="7" applyFont="1" applyBorder="1" applyAlignment="1">
      <alignment horizontal="center"/>
    </xf>
    <xf numFmtId="43" fontId="19" fillId="0" borderId="13" xfId="7" applyFont="1" applyBorder="1" applyAlignment="1">
      <alignment horizontal="center" vertical="center"/>
    </xf>
    <xf numFmtId="43" fontId="4" fillId="3" borderId="0" xfId="7" applyFont="1" applyFill="1" applyAlignment="1">
      <alignment horizontal="center"/>
    </xf>
    <xf numFmtId="43" fontId="4" fillId="3" borderId="92" xfId="7" applyFont="1" applyFill="1" applyBorder="1" applyAlignment="1">
      <alignment horizontal="center" vertical="center" wrapText="1"/>
    </xf>
    <xf numFmtId="43" fontId="4" fillId="0" borderId="99" xfId="7" applyFont="1" applyBorder="1"/>
    <xf numFmtId="43" fontId="4" fillId="0" borderId="114" xfId="7" applyFont="1" applyBorder="1"/>
    <xf numFmtId="43" fontId="26" fillId="37" borderId="99" xfId="7" applyFont="1" applyFill="1" applyBorder="1"/>
    <xf numFmtId="43" fontId="6" fillId="0" borderId="114" xfId="7" applyFont="1" applyBorder="1"/>
    <xf numFmtId="43" fontId="4" fillId="3" borderId="0" xfId="7" applyFont="1" applyFill="1" applyBorder="1"/>
    <xf numFmtId="43" fontId="4" fillId="3" borderId="0" xfId="7" applyFont="1" applyFill="1" applyBorder="1" applyAlignment="1">
      <alignment vertical="center"/>
    </xf>
    <xf numFmtId="43" fontId="4" fillId="3" borderId="92" xfId="7" applyFont="1" applyFill="1" applyBorder="1"/>
    <xf numFmtId="43" fontId="4" fillId="0" borderId="99" xfId="7" applyFont="1" applyFill="1" applyBorder="1"/>
    <xf numFmtId="43" fontId="4" fillId="0" borderId="99" xfId="7" applyFont="1" applyFill="1" applyBorder="1" applyAlignment="1">
      <alignment vertical="center"/>
    </xf>
    <xf numFmtId="43" fontId="119" fillId="0" borderId="69" xfId="7" applyFont="1" applyBorder="1"/>
    <xf numFmtId="43" fontId="116" fillId="0" borderId="157" xfId="7" applyFont="1" applyBorder="1"/>
    <xf numFmtId="43" fontId="116" fillId="0" borderId="158" xfId="7" applyFont="1" applyBorder="1" applyAlignment="1">
      <alignment horizontal="left" indent="1"/>
    </xf>
    <xf numFmtId="43" fontId="116" fillId="0" borderId="158" xfId="7" applyFont="1" applyBorder="1" applyAlignment="1">
      <alignment horizontal="left" indent="2"/>
    </xf>
    <xf numFmtId="43" fontId="116" fillId="0" borderId="158" xfId="7" applyFont="1" applyBorder="1" applyAlignment="1">
      <alignment horizontal="left" indent="3"/>
    </xf>
    <xf numFmtId="43" fontId="116" fillId="80" borderId="158" xfId="7" applyFont="1" applyFill="1" applyBorder="1"/>
    <xf numFmtId="43" fontId="116" fillId="80" borderId="148" xfId="7" applyFont="1" applyFill="1" applyBorder="1"/>
    <xf numFmtId="43" fontId="116" fillId="80" borderId="157" xfId="7" applyFont="1" applyFill="1" applyBorder="1"/>
    <xf numFmtId="43" fontId="116" fillId="0" borderId="158" xfId="7" applyFont="1" applyBorder="1" applyAlignment="1">
      <alignment horizontal="left" vertical="top" wrapText="1" indent="2"/>
    </xf>
    <xf numFmtId="43" fontId="116" fillId="0" borderId="158" xfId="7" applyFont="1" applyBorder="1" applyAlignment="1">
      <alignment horizontal="left" wrapText="1" indent="3"/>
    </xf>
    <xf numFmtId="43" fontId="116" fillId="0" borderId="158" xfId="7" applyFont="1" applyBorder="1" applyAlignment="1">
      <alignment horizontal="left" wrapText="1" indent="2"/>
    </xf>
    <xf numFmtId="43" fontId="116" fillId="0" borderId="158" xfId="7" applyFont="1" applyBorder="1" applyAlignment="1">
      <alignment horizontal="left" wrapText="1" indent="1"/>
    </xf>
    <xf numFmtId="43" fontId="116" fillId="0" borderId="156" xfId="7" applyFont="1" applyBorder="1" applyAlignment="1">
      <alignment horizontal="left" wrapText="1" indent="1"/>
    </xf>
    <xf numFmtId="43" fontId="116" fillId="0" borderId="154" xfId="7" applyFont="1" applyBorder="1"/>
    <xf numFmtId="43" fontId="0" fillId="0" borderId="140" xfId="7" applyFont="1" applyBorder="1"/>
    <xf numFmtId="43" fontId="0" fillId="36" borderId="140" xfId="7" applyFont="1" applyFill="1" applyBorder="1"/>
    <xf numFmtId="43" fontId="23" fillId="0" borderId="0" xfId="0" applyNumberFormat="1" applyFont="1"/>
    <xf numFmtId="193" fontId="4" fillId="0" borderId="0" xfId="0" applyNumberFormat="1" applyFont="1"/>
    <xf numFmtId="9" fontId="4" fillId="0" borderId="93" xfId="20961" applyFont="1" applyBorder="1" applyAlignment="1">
      <alignment vertical="center"/>
    </xf>
    <xf numFmtId="10" fontId="4" fillId="0" borderId="93" xfId="20961" applyNumberFormat="1" applyFont="1" applyBorder="1" applyAlignment="1">
      <alignment vertical="center"/>
    </xf>
    <xf numFmtId="10" fontId="4" fillId="0" borderId="110" xfId="20961" applyNumberFormat="1" applyFont="1" applyBorder="1" applyAlignment="1">
      <alignment vertical="center"/>
    </xf>
    <xf numFmtId="43" fontId="117" fillId="0" borderId="0" xfId="0" applyNumberFormat="1" applyFont="1"/>
    <xf numFmtId="43" fontId="116" fillId="0" borderId="0" xfId="0" applyNumberFormat="1" applyFont="1"/>
    <xf numFmtId="0" fontId="104" fillId="0" borderId="66" xfId="0" applyFont="1" applyBorder="1" applyAlignment="1">
      <alignment horizontal="left" vertical="center" wrapText="1"/>
    </xf>
    <xf numFmtId="0" fontId="104" fillId="0" borderId="65" xfId="0" applyFont="1" applyBorder="1" applyAlignment="1">
      <alignment horizontal="left" vertical="center" wrapText="1"/>
    </xf>
    <xf numFmtId="0" fontId="141" fillId="0" borderId="161" xfId="0" applyFont="1" applyBorder="1" applyAlignment="1">
      <alignment horizontal="center" vertical="center"/>
    </xf>
    <xf numFmtId="0" fontId="141" fillId="0" borderId="29" xfId="0" applyFont="1" applyBorder="1" applyAlignment="1">
      <alignment horizontal="center" vertical="center"/>
    </xf>
    <xf numFmtId="0" fontId="141" fillId="0" borderId="162" xfId="0" applyFont="1" applyBorder="1" applyAlignment="1">
      <alignment horizontal="center" vertical="center"/>
    </xf>
    <xf numFmtId="0" fontId="0" fillId="0" borderId="100" xfId="0" applyBorder="1" applyAlignment="1">
      <alignment horizontal="center"/>
    </xf>
    <xf numFmtId="0" fontId="0" fillId="0" borderId="97" xfId="0" applyBorder="1" applyAlignment="1">
      <alignment horizontal="center"/>
    </xf>
    <xf numFmtId="0" fontId="0" fillId="0" borderId="98" xfId="0" applyBorder="1" applyAlignment="1">
      <alignment horizontal="center"/>
    </xf>
    <xf numFmtId="0" fontId="0" fillId="0" borderId="141" xfId="0" applyBorder="1" applyAlignment="1">
      <alignment horizontal="center"/>
    </xf>
    <xf numFmtId="0" fontId="0" fillId="0" borderId="142" xfId="0" applyBorder="1" applyAlignment="1">
      <alignment horizontal="center"/>
    </xf>
    <xf numFmtId="0" fontId="0" fillId="0" borderId="143" xfId="0" applyBorder="1" applyAlignment="1">
      <alignment horizontal="center"/>
    </xf>
    <xf numFmtId="0" fontId="0" fillId="0" borderId="140" xfId="0" applyBorder="1" applyAlignment="1">
      <alignment horizontal="center" vertical="center"/>
    </xf>
    <xf numFmtId="0" fontId="128" fillId="0" borderId="94" xfId="0" applyFont="1" applyBorder="1" applyAlignment="1">
      <alignment horizontal="center" vertical="center"/>
    </xf>
    <xf numFmtId="0" fontId="128" fillId="0" borderId="7"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28" fillId="0" borderId="144" xfId="0" applyFont="1" applyBorder="1" applyAlignment="1">
      <alignment horizontal="center" vertical="center" wrapText="1"/>
    </xf>
    <xf numFmtId="0" fontId="128" fillId="0" borderId="7" xfId="0" applyFont="1" applyBorder="1" applyAlignment="1">
      <alignment horizontal="center" vertical="center" wrapText="1"/>
    </xf>
    <xf numFmtId="0" fontId="0" fillId="0" borderId="130" xfId="0" applyBorder="1" applyAlignment="1">
      <alignment horizontal="center" vertical="center"/>
    </xf>
    <xf numFmtId="0" fontId="0" fillId="0" borderId="11" xfId="0" applyBorder="1" applyAlignment="1">
      <alignment horizontal="center" vertical="center"/>
    </xf>
    <xf numFmtId="0" fontId="0" fillId="0" borderId="140" xfId="0" applyBorder="1" applyAlignment="1">
      <alignment horizontal="center" vertical="center" wrapText="1"/>
    </xf>
    <xf numFmtId="0" fontId="10" fillId="0" borderId="17" xfId="0" applyFont="1" applyBorder="1" applyAlignment="1">
      <alignment horizontal="center"/>
    </xf>
    <xf numFmtId="0" fontId="10" fillId="0" borderId="18" xfId="0" applyFont="1" applyBorder="1" applyAlignment="1">
      <alignment horizontal="center"/>
    </xf>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100" xfId="0" applyFont="1" applyBorder="1" applyAlignment="1">
      <alignment horizontal="center"/>
    </xf>
    <xf numFmtId="0" fontId="4" fillId="0" borderId="21" xfId="0" applyFont="1" applyBorder="1" applyAlignment="1">
      <alignment horizontal="center"/>
    </xf>
    <xf numFmtId="0" fontId="6" fillId="36" borderId="118"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5" xfId="0" applyFont="1" applyFill="1" applyBorder="1" applyAlignment="1">
      <alignment horizontal="center" vertical="center" wrapText="1"/>
    </xf>
    <xf numFmtId="0" fontId="6" fillId="36" borderId="98" xfId="0" applyFont="1" applyFill="1" applyBorder="1" applyAlignment="1">
      <alignment horizontal="center" vertical="center" wrapText="1"/>
    </xf>
    <xf numFmtId="0" fontId="4" fillId="86" borderId="7" xfId="0" applyFont="1" applyFill="1" applyBorder="1" applyAlignment="1">
      <alignment horizontal="center" vertical="center" wrapText="1"/>
    </xf>
    <xf numFmtId="0" fontId="4" fillId="86" borderId="148" xfId="0" applyFont="1" applyFill="1" applyBorder="1" applyAlignment="1">
      <alignment horizontal="center" vertical="center" wrapText="1"/>
    </xf>
    <xf numFmtId="0" fontId="4" fillId="86" borderId="7" xfId="11" applyFont="1" applyFill="1" applyBorder="1" applyAlignment="1">
      <alignment horizontal="center" vertical="top"/>
    </xf>
    <xf numFmtId="0" fontId="6" fillId="87" borderId="64" xfId="0" applyFont="1" applyFill="1" applyBorder="1" applyAlignment="1">
      <alignment horizontal="center" vertical="center" wrapText="1"/>
    </xf>
    <xf numFmtId="0" fontId="6" fillId="87" borderId="157" xfId="0" applyFont="1" applyFill="1" applyBorder="1" applyAlignment="1">
      <alignment horizontal="center" vertical="center" wrapText="1"/>
    </xf>
    <xf numFmtId="0" fontId="101" fillId="3" borderId="67" xfId="13" applyFont="1" applyFill="1" applyBorder="1" applyAlignment="1" applyProtection="1">
      <alignment horizontal="center" vertical="center" wrapText="1"/>
      <protection locked="0"/>
    </xf>
    <xf numFmtId="0" fontId="101"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4" fontId="15" fillId="0" borderId="90" xfId="1" applyNumberFormat="1" applyFont="1" applyFill="1" applyBorder="1" applyAlignment="1" applyProtection="1">
      <alignment horizontal="center" vertical="center" wrapText="1"/>
      <protection locked="0"/>
    </xf>
    <xf numFmtId="164" fontId="15" fillId="0" borderId="91" xfId="1"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06" xfId="0" applyFont="1" applyBorder="1" applyAlignment="1">
      <alignment horizontal="center" vertical="center" wrapText="1"/>
    </xf>
    <xf numFmtId="0" fontId="14" fillId="0" borderId="54" xfId="0" applyFont="1" applyBorder="1" applyAlignment="1">
      <alignment horizontal="left" vertical="center"/>
    </xf>
    <xf numFmtId="0" fontId="14" fillId="0" borderId="55" xfId="0" applyFont="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4" xfId="0" applyFont="1" applyBorder="1" applyAlignment="1">
      <alignment horizontal="center" vertical="center" wrapText="1"/>
    </xf>
    <xf numFmtId="0" fontId="119" fillId="0" borderId="121" xfId="0" applyFont="1" applyBorder="1" applyAlignment="1">
      <alignment horizontal="left" vertical="center" wrapText="1"/>
    </xf>
    <xf numFmtId="0" fontId="119" fillId="0" borderId="122" xfId="0" applyFont="1" applyBorder="1" applyAlignment="1">
      <alignment horizontal="left" vertical="center" wrapText="1"/>
    </xf>
    <xf numFmtId="0" fontId="119" fillId="0" borderId="124" xfId="0" applyFont="1" applyBorder="1" applyAlignment="1">
      <alignment horizontal="left" vertical="center" wrapText="1"/>
    </xf>
    <xf numFmtId="0" fontId="119" fillId="0" borderId="125" xfId="0" applyFont="1" applyBorder="1" applyAlignment="1">
      <alignment horizontal="left" vertical="center" wrapText="1"/>
    </xf>
    <xf numFmtId="0" fontId="119" fillId="0" borderId="127" xfId="0" applyFont="1" applyBorder="1" applyAlignment="1">
      <alignment horizontal="left" vertical="center" wrapText="1"/>
    </xf>
    <xf numFmtId="0" fontId="119" fillId="0" borderId="128" xfId="0" applyFont="1" applyBorder="1" applyAlignment="1">
      <alignment horizontal="left" vertical="center" wrapText="1"/>
    </xf>
    <xf numFmtId="0" fontId="120" fillId="0" borderId="147" xfId="0" applyFont="1" applyBorder="1" applyAlignment="1">
      <alignment horizontal="center" vertical="center" wrapText="1"/>
    </xf>
    <xf numFmtId="0" fontId="120" fillId="0" borderId="146" xfId="0" applyFont="1" applyBorder="1" applyAlignment="1">
      <alignment horizontal="center" vertical="center" wrapText="1"/>
    </xf>
    <xf numFmtId="0" fontId="120" fillId="0" borderId="123" xfId="0" applyFont="1" applyBorder="1" applyAlignment="1">
      <alignment horizontal="center" vertical="center" wrapText="1"/>
    </xf>
    <xf numFmtId="0" fontId="120" fillId="0" borderId="53" xfId="0" applyFont="1" applyBorder="1" applyAlignment="1">
      <alignment horizontal="center" vertical="center" wrapText="1"/>
    </xf>
    <xf numFmtId="0" fontId="120" fillId="0" borderId="126" xfId="0" applyFont="1" applyBorder="1" applyAlignment="1">
      <alignment horizontal="center" vertical="center" wrapText="1"/>
    </xf>
    <xf numFmtId="0" fontId="120" fillId="0" borderId="11" xfId="0" applyFont="1" applyBorder="1" applyAlignment="1">
      <alignment horizontal="center" vertical="center" wrapText="1"/>
    </xf>
    <xf numFmtId="0" fontId="116" fillId="0" borderId="149" xfId="0" applyFont="1" applyBorder="1" applyAlignment="1">
      <alignment horizontal="center" vertical="center" wrapText="1"/>
    </xf>
    <xf numFmtId="0" fontId="116" fillId="0" borderId="7" xfId="0" applyFont="1" applyBorder="1" applyAlignment="1">
      <alignment horizontal="center" vertical="center" wrapText="1"/>
    </xf>
    <xf numFmtId="0" fontId="116" fillId="0" borderId="148" xfId="0" applyFont="1" applyBorder="1" applyAlignment="1">
      <alignment horizontal="center" vertical="center" wrapText="1"/>
    </xf>
    <xf numFmtId="0" fontId="116" fillId="0" borderId="151" xfId="0" applyFont="1" applyBorder="1" applyAlignment="1">
      <alignment horizontal="center" vertical="center" wrapText="1"/>
    </xf>
    <xf numFmtId="0" fontId="116" fillId="0" borderId="150" xfId="0" applyFont="1" applyBorder="1" applyAlignment="1">
      <alignment horizontal="center" vertical="center" wrapText="1"/>
    </xf>
    <xf numFmtId="0" fontId="124" fillId="0" borderId="148" xfId="0" applyFont="1" applyBorder="1" applyAlignment="1">
      <alignment horizontal="center" vertical="center"/>
    </xf>
    <xf numFmtId="0" fontId="118" fillId="0" borderId="147" xfId="0" applyFont="1" applyBorder="1" applyAlignment="1">
      <alignment horizontal="center" vertical="center"/>
    </xf>
    <xf numFmtId="0" fontId="118" fillId="0" borderId="152" xfId="0" applyFont="1" applyBorder="1" applyAlignment="1">
      <alignment horizontal="center" vertical="center"/>
    </xf>
    <xf numFmtId="0" fontId="118" fillId="0" borderId="53" xfId="0" applyFont="1" applyBorder="1" applyAlignment="1">
      <alignment horizontal="center" vertical="center"/>
    </xf>
    <xf numFmtId="0" fontId="118" fillId="0" borderId="11" xfId="0" applyFont="1" applyBorder="1" applyAlignment="1">
      <alignment horizontal="center" vertical="center"/>
    </xf>
    <xf numFmtId="0" fontId="119" fillId="0" borderId="148" xfId="0" applyFont="1" applyBorder="1" applyAlignment="1">
      <alignment horizontal="center" vertical="center" wrapText="1"/>
    </xf>
    <xf numFmtId="0" fontId="119" fillId="0" borderId="147" xfId="0" applyFont="1" applyBorder="1" applyAlignment="1">
      <alignment horizontal="center" vertical="center" wrapText="1"/>
    </xf>
    <xf numFmtId="0" fontId="119" fillId="0" borderId="152" xfId="0" applyFont="1" applyBorder="1" applyAlignment="1">
      <alignment horizontal="center" vertical="center" wrapText="1"/>
    </xf>
    <xf numFmtId="0" fontId="119" fillId="0" borderId="129" xfId="0" applyFont="1" applyBorder="1" applyAlignment="1">
      <alignment horizontal="center" vertical="center" wrapText="1"/>
    </xf>
    <xf numFmtId="0" fontId="119" fillId="0" borderId="130" xfId="0" applyFont="1" applyBorder="1" applyAlignment="1">
      <alignment horizontal="center" vertical="center" wrapText="1"/>
    </xf>
    <xf numFmtId="0" fontId="119" fillId="0" borderId="53" xfId="0" applyFont="1" applyBorder="1" applyAlignment="1">
      <alignment horizontal="center" vertical="center" wrapText="1"/>
    </xf>
    <xf numFmtId="0" fontId="119" fillId="0" borderId="11" xfId="0" applyFont="1" applyBorder="1" applyAlignment="1">
      <alignment horizontal="center" vertical="center" wrapText="1"/>
    </xf>
    <xf numFmtId="0" fontId="116" fillId="0" borderId="153" xfId="0" applyFont="1" applyBorder="1" applyAlignment="1">
      <alignment horizontal="center" vertical="center" wrapText="1"/>
    </xf>
    <xf numFmtId="0" fontId="119" fillId="0" borderId="131" xfId="0" applyFont="1" applyBorder="1" applyAlignment="1">
      <alignment horizontal="center" vertical="center" wrapText="1"/>
    </xf>
    <xf numFmtId="0" fontId="119" fillId="0" borderId="7" xfId="0" applyFont="1" applyBorder="1" applyAlignment="1">
      <alignment horizontal="center" vertical="center" wrapText="1"/>
    </xf>
    <xf numFmtId="0" fontId="116" fillId="0" borderId="131" xfId="0" applyFont="1" applyBorder="1" applyAlignment="1">
      <alignment horizontal="center" vertical="center" wrapText="1"/>
    </xf>
    <xf numFmtId="0" fontId="116" fillId="0" borderId="147" xfId="0" applyFont="1" applyBorder="1" applyAlignment="1">
      <alignment horizontal="center" vertical="center" wrapText="1"/>
    </xf>
    <xf numFmtId="0" fontId="116" fillId="0" borderId="146" xfId="0" applyFont="1" applyBorder="1" applyAlignment="1">
      <alignment horizontal="center" vertical="center" wrapText="1"/>
    </xf>
    <xf numFmtId="0" fontId="116" fillId="0" borderId="152"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157" xfId="0" applyFont="1" applyBorder="1" applyAlignment="1">
      <alignment horizontal="center" vertical="center" wrapText="1"/>
    </xf>
    <xf numFmtId="0" fontId="116" fillId="0" borderId="54" xfId="0" applyFont="1" applyBorder="1" applyAlignment="1">
      <alignment horizontal="center" vertical="center" wrapText="1"/>
    </xf>
    <xf numFmtId="0" fontId="116" fillId="0" borderId="55" xfId="0" applyFont="1" applyBorder="1" applyAlignment="1">
      <alignment horizontal="center" vertical="center" wrapText="1"/>
    </xf>
    <xf numFmtId="0" fontId="116" fillId="0" borderId="106" xfId="0" applyFont="1" applyBorder="1" applyAlignment="1">
      <alignment horizontal="center" vertical="center" wrapText="1"/>
    </xf>
    <xf numFmtId="0" fontId="119" fillId="0" borderId="54" xfId="0" applyFont="1" applyBorder="1" applyAlignment="1">
      <alignment horizontal="left" vertical="top" wrapText="1"/>
    </xf>
    <xf numFmtId="0" fontId="119" fillId="0" borderId="106" xfId="0" applyFont="1" applyBorder="1" applyAlignment="1">
      <alignment horizontal="left" vertical="top" wrapText="1"/>
    </xf>
    <xf numFmtId="0" fontId="119" fillId="0" borderId="63" xfId="0" applyFont="1" applyBorder="1" applyAlignment="1">
      <alignment horizontal="left" vertical="top" wrapText="1"/>
    </xf>
    <xf numFmtId="0" fontId="119" fillId="0" borderId="92" xfId="0" applyFont="1" applyBorder="1" applyAlignment="1">
      <alignment horizontal="left" vertical="top" wrapText="1"/>
    </xf>
    <xf numFmtId="0" fontId="119" fillId="0" borderId="120" xfId="0" applyFont="1" applyBorder="1" applyAlignment="1">
      <alignment horizontal="left" vertical="top" wrapText="1"/>
    </xf>
    <xf numFmtId="0" fontId="119" fillId="0" borderId="159" xfId="0" applyFont="1" applyBorder="1" applyAlignment="1">
      <alignment horizontal="left" vertical="top" wrapText="1"/>
    </xf>
    <xf numFmtId="0" fontId="119" fillId="0" borderId="160" xfId="0" applyFont="1" applyBorder="1" applyAlignment="1">
      <alignment horizontal="center" vertical="center" wrapText="1"/>
    </xf>
    <xf numFmtId="0" fontId="119" fillId="0" borderId="69" xfId="0" applyFont="1" applyBorder="1" applyAlignment="1">
      <alignment horizontal="center" vertical="center" wrapText="1"/>
    </xf>
    <xf numFmtId="0" fontId="116" fillId="0" borderId="147" xfId="0" applyFont="1" applyBorder="1" applyAlignment="1">
      <alignment horizontal="center" vertical="top" wrapText="1"/>
    </xf>
    <xf numFmtId="0" fontId="116" fillId="0" borderId="146" xfId="0" applyFont="1" applyBorder="1" applyAlignment="1">
      <alignment horizontal="center" vertical="top" wrapText="1"/>
    </xf>
    <xf numFmtId="0" fontId="116" fillId="0" borderId="153" xfId="0" applyFont="1" applyBorder="1" applyAlignment="1">
      <alignment horizontal="center" vertical="top" wrapText="1"/>
    </xf>
    <xf numFmtId="0" fontId="116" fillId="0" borderId="150" xfId="0" applyFont="1" applyBorder="1" applyAlignment="1">
      <alignment horizontal="center" vertical="top" wrapText="1"/>
    </xf>
    <xf numFmtId="0" fontId="105" fillId="0" borderId="132" xfId="0" applyFont="1" applyBorder="1" applyAlignment="1">
      <alignment horizontal="left" vertical="top" wrapText="1"/>
    </xf>
    <xf numFmtId="0" fontId="105" fillId="0" borderId="133" xfId="0" applyFont="1" applyBorder="1" applyAlignment="1">
      <alignment horizontal="left" vertical="top" wrapText="1"/>
    </xf>
    <xf numFmtId="0" fontId="122" fillId="0" borderId="148" xfId="0" applyFont="1" applyBorder="1" applyAlignment="1">
      <alignment horizontal="center" vertical="center"/>
    </xf>
    <xf numFmtId="0" fontId="121" fillId="0" borderId="148" xfId="0" applyFont="1" applyBorder="1" applyAlignment="1">
      <alignment horizontal="center" vertical="center" wrapText="1"/>
    </xf>
    <xf numFmtId="0" fontId="121" fillId="0" borderId="149" xfId="0" applyFont="1" applyBorder="1" applyAlignment="1">
      <alignment horizontal="center" vertical="center" wrapText="1"/>
    </xf>
    <xf numFmtId="0" fontId="105" fillId="0" borderId="70" xfId="0" applyFont="1" applyBorder="1" applyAlignment="1">
      <alignment horizontal="center" vertical="center"/>
    </xf>
    <xf numFmtId="0" fontId="105" fillId="0" borderId="71" xfId="0" applyFont="1" applyBorder="1" applyAlignment="1">
      <alignment horizontal="center" vertical="center"/>
    </xf>
    <xf numFmtId="0" fontId="105" fillId="0" borderId="72" xfId="0" applyFont="1" applyBorder="1" applyAlignment="1">
      <alignment horizontal="center" vertical="center"/>
    </xf>
    <xf numFmtId="0" fontId="106" fillId="0" borderId="99" xfId="0" applyFont="1" applyBorder="1" applyAlignment="1">
      <alignment horizontal="left" vertical="center" wrapText="1"/>
    </xf>
    <xf numFmtId="0" fontId="105" fillId="76" borderId="73" xfId="0" applyFont="1" applyFill="1" applyBorder="1" applyAlignment="1">
      <alignment horizontal="center" vertical="center" wrapText="1"/>
    </xf>
    <xf numFmtId="0" fontId="105" fillId="76" borderId="74" xfId="0" applyFont="1" applyFill="1" applyBorder="1" applyAlignment="1">
      <alignment horizontal="center" vertical="center" wrapText="1"/>
    </xf>
    <xf numFmtId="0" fontId="105" fillId="76" borderId="75" xfId="0" applyFont="1" applyFill="1" applyBorder="1" applyAlignment="1">
      <alignment horizontal="center" vertical="center" wrapText="1"/>
    </xf>
    <xf numFmtId="0" fontId="106" fillId="0" borderId="53"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00" xfId="0" applyFont="1" applyBorder="1" applyAlignment="1">
      <alignment horizontal="left" vertical="center" wrapText="1"/>
    </xf>
    <xf numFmtId="0" fontId="106" fillId="0" borderId="98" xfId="0" applyFont="1" applyBorder="1" applyAlignment="1">
      <alignment horizontal="left" vertical="center" wrapText="1"/>
    </xf>
    <xf numFmtId="0" fontId="155" fillId="3" borderId="100" xfId="0" applyFont="1" applyFill="1" applyBorder="1" applyAlignment="1">
      <alignment vertical="center" wrapText="1"/>
    </xf>
    <xf numFmtId="0" fontId="155" fillId="3" borderId="98" xfId="0" applyFont="1" applyFill="1" applyBorder="1" applyAlignment="1">
      <alignment vertical="center" wrapText="1"/>
    </xf>
    <xf numFmtId="0" fontId="106" fillId="3" borderId="100" xfId="0" applyFont="1" applyFill="1" applyBorder="1" applyAlignment="1">
      <alignment vertical="center" wrapText="1"/>
    </xf>
    <xf numFmtId="0" fontId="106" fillId="3" borderId="98" xfId="0" applyFont="1" applyFill="1" applyBorder="1" applyAlignment="1">
      <alignment vertical="center" wrapText="1"/>
    </xf>
    <xf numFmtId="0" fontId="106" fillId="0" borderId="100" xfId="0" applyFont="1" applyBorder="1" applyAlignment="1">
      <alignment horizontal="left"/>
    </xf>
    <xf numFmtId="0" fontId="106" fillId="0" borderId="98" xfId="0" applyFont="1" applyBorder="1" applyAlignment="1">
      <alignment horizontal="left"/>
    </xf>
    <xf numFmtId="0" fontId="106" fillId="0" borderId="100" xfId="0" applyFont="1" applyBorder="1" applyAlignment="1">
      <alignment vertical="center" wrapText="1"/>
    </xf>
    <xf numFmtId="0" fontId="106" fillId="0" borderId="98" xfId="0" applyFont="1" applyBorder="1" applyAlignment="1">
      <alignment vertical="center" wrapText="1"/>
    </xf>
    <xf numFmtId="0" fontId="106" fillId="0" borderId="141" xfId="0" applyFont="1" applyBorder="1" applyAlignment="1">
      <alignment horizontal="left" vertical="center" wrapText="1"/>
    </xf>
    <xf numFmtId="0" fontId="106" fillId="0" borderId="142" xfId="0" applyFont="1" applyBorder="1" applyAlignment="1">
      <alignment horizontal="left" vertical="center" wrapText="1"/>
    </xf>
    <xf numFmtId="0" fontId="106" fillId="0" borderId="143" xfId="0" applyFont="1" applyBorder="1" applyAlignment="1">
      <alignment horizontal="left" vertical="center" wrapText="1"/>
    </xf>
    <xf numFmtId="0" fontId="106" fillId="3" borderId="77" xfId="0" applyFont="1" applyFill="1" applyBorder="1" applyAlignment="1">
      <alignment horizontal="left" vertical="center" wrapText="1"/>
    </xf>
    <xf numFmtId="0" fontId="106" fillId="3" borderId="78" xfId="0" applyFont="1" applyFill="1" applyBorder="1" applyAlignment="1">
      <alignment horizontal="left" vertical="center" wrapText="1"/>
    </xf>
    <xf numFmtId="0" fontId="106" fillId="0" borderId="80" xfId="0" applyFont="1" applyBorder="1" applyAlignment="1">
      <alignment horizontal="left" vertical="center" wrapText="1"/>
    </xf>
    <xf numFmtId="0" fontId="106" fillId="0" borderId="81" xfId="0" applyFont="1" applyBorder="1" applyAlignment="1">
      <alignment horizontal="left" vertical="center" wrapText="1"/>
    </xf>
    <xf numFmtId="0" fontId="106" fillId="0" borderId="53" xfId="0" applyFont="1" applyBorder="1" applyAlignment="1">
      <alignment vertical="center" wrapText="1"/>
    </xf>
    <xf numFmtId="0" fontId="106" fillId="0" borderId="11" xfId="0" applyFont="1" applyBorder="1" applyAlignment="1">
      <alignment vertical="center" wrapText="1"/>
    </xf>
    <xf numFmtId="0" fontId="106" fillId="0" borderId="77" xfId="0" applyFont="1" applyBorder="1" applyAlignment="1">
      <alignment horizontal="left" vertical="center" wrapText="1"/>
    </xf>
    <xf numFmtId="0" fontId="106" fillId="0" borderId="78" xfId="0" applyFont="1" applyBorder="1" applyAlignment="1">
      <alignment horizontal="left" vertical="center" wrapText="1"/>
    </xf>
    <xf numFmtId="0" fontId="155" fillId="3" borderId="100" xfId="0" applyFont="1" applyFill="1" applyBorder="1" applyAlignment="1">
      <alignment horizontal="left" vertical="center" wrapText="1"/>
    </xf>
    <xf numFmtId="0" fontId="155" fillId="3" borderId="98" xfId="0" applyFont="1" applyFill="1" applyBorder="1" applyAlignment="1">
      <alignment horizontal="left" vertical="center" wrapText="1"/>
    </xf>
    <xf numFmtId="0" fontId="106" fillId="3" borderId="100" xfId="0" applyFont="1" applyFill="1" applyBorder="1" applyAlignment="1">
      <alignment horizontal="left" vertical="center" wrapText="1"/>
    </xf>
    <xf numFmtId="0" fontId="106" fillId="3" borderId="98" xfId="0" applyFont="1" applyFill="1" applyBorder="1" applyAlignment="1">
      <alignment horizontal="left" vertical="center" wrapText="1"/>
    </xf>
    <xf numFmtId="0" fontId="105" fillId="76" borderId="82" xfId="0" applyFont="1" applyFill="1" applyBorder="1" applyAlignment="1">
      <alignment horizontal="center" vertical="center" wrapText="1"/>
    </xf>
    <xf numFmtId="0" fontId="105" fillId="76" borderId="0" xfId="0" applyFont="1" applyFill="1" applyAlignment="1">
      <alignment horizontal="center" vertical="center" wrapText="1"/>
    </xf>
    <xf numFmtId="0" fontId="105" fillId="76" borderId="83" xfId="0" applyFont="1" applyFill="1" applyBorder="1" applyAlignment="1">
      <alignment horizontal="center" vertical="center" wrapText="1"/>
    </xf>
    <xf numFmtId="0" fontId="105" fillId="76" borderId="87" xfId="0" applyFont="1" applyFill="1" applyBorder="1" applyAlignment="1">
      <alignment horizontal="center" vertical="center"/>
    </xf>
    <xf numFmtId="0" fontId="105" fillId="76" borderId="88" xfId="0" applyFont="1" applyFill="1" applyBorder="1" applyAlignment="1">
      <alignment horizontal="center" vertical="center"/>
    </xf>
    <xf numFmtId="0" fontId="105" fillId="76" borderId="89" xfId="0" applyFont="1" applyFill="1" applyBorder="1" applyAlignment="1">
      <alignment horizontal="center" vertical="center"/>
    </xf>
    <xf numFmtId="0" fontId="105" fillId="76" borderId="148" xfId="0" applyFont="1" applyFill="1" applyBorder="1" applyAlignment="1">
      <alignment horizontal="center" vertical="center" wrapText="1"/>
    </xf>
    <xf numFmtId="0" fontId="105" fillId="0" borderId="148" xfId="0" applyFont="1" applyBorder="1" applyAlignment="1">
      <alignment horizontal="center" vertical="center"/>
    </xf>
    <xf numFmtId="0" fontId="106" fillId="0" borderId="151" xfId="13" applyFont="1" applyBorder="1" applyAlignment="1" applyProtection="1">
      <alignment horizontal="left" vertical="top" wrapText="1"/>
      <protection locked="0"/>
    </xf>
    <xf numFmtId="0" fontId="106" fillId="0" borderId="150" xfId="13" applyFont="1" applyBorder="1" applyAlignment="1" applyProtection="1">
      <alignment horizontal="left" vertical="top" wrapText="1"/>
      <protection locked="0"/>
    </xf>
    <xf numFmtId="0" fontId="106" fillId="3" borderId="151" xfId="13" applyFont="1" applyFill="1" applyBorder="1" applyAlignment="1" applyProtection="1">
      <alignment horizontal="left" vertical="top" wrapText="1"/>
      <protection locked="0"/>
    </xf>
    <xf numFmtId="0" fontId="106" fillId="3" borderId="150" xfId="13" applyFont="1" applyFill="1" applyBorder="1" applyAlignment="1" applyProtection="1">
      <alignment horizontal="left" vertical="top" wrapText="1"/>
      <protection locked="0"/>
    </xf>
    <xf numFmtId="0" fontId="105" fillId="0" borderId="85" xfId="0" applyFont="1" applyBorder="1" applyAlignment="1">
      <alignment horizontal="center" vertical="center"/>
    </xf>
    <xf numFmtId="49" fontId="106" fillId="0" borderId="0" xfId="0" applyNumberFormat="1" applyFont="1" applyAlignment="1">
      <alignment horizontal="center" vertical="center"/>
    </xf>
    <xf numFmtId="0" fontId="105" fillId="76" borderId="151" xfId="0" applyFont="1" applyFill="1" applyBorder="1" applyAlignment="1">
      <alignment horizontal="center" vertical="center" wrapText="1"/>
    </xf>
    <xf numFmtId="0" fontId="105" fillId="76" borderId="150" xfId="0" applyFont="1" applyFill="1" applyBorder="1" applyAlignment="1">
      <alignment horizontal="center" vertical="center" wrapText="1"/>
    </xf>
    <xf numFmtId="0" fontId="106" fillId="0" borderId="151" xfId="0" applyFont="1" applyBorder="1" applyAlignment="1">
      <alignment horizontal="left" vertical="center" wrapText="1"/>
    </xf>
    <xf numFmtId="0" fontId="106" fillId="0" borderId="150" xfId="0" applyFont="1" applyBorder="1" applyAlignment="1">
      <alignment horizontal="left" vertical="center" wrapText="1"/>
    </xf>
    <xf numFmtId="0" fontId="106" fillId="0" borderId="148" xfId="0" applyFont="1" applyBorder="1" applyAlignment="1">
      <alignment horizontal="left" vertical="top" wrapText="1"/>
    </xf>
    <xf numFmtId="0" fontId="106" fillId="0" borderId="151" xfId="0" applyFont="1" applyBorder="1" applyAlignment="1">
      <alignment horizontal="left" vertical="top" wrapText="1"/>
    </xf>
    <xf numFmtId="0" fontId="106" fillId="0" borderId="148" xfId="0" applyFont="1" applyBorder="1" applyAlignment="1">
      <alignment horizontal="left" vertical="center" wrapText="1"/>
    </xf>
    <xf numFmtId="0" fontId="106" fillId="0" borderId="148" xfId="0" applyFont="1" applyBorder="1" applyAlignment="1">
      <alignment horizontal="center"/>
    </xf>
    <xf numFmtId="0" fontId="106" fillId="0" borderId="150" xfId="0" applyFont="1" applyBorder="1" applyAlignment="1">
      <alignment horizontal="left" vertical="top" wrapText="1"/>
    </xf>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E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7"/>
  <sheetViews>
    <sheetView tabSelected="1" zoomScale="80" zoomScaleNormal="80" workbookViewId="0">
      <pane xSplit="1" ySplit="7" topLeftCell="B8" activePane="bottomRight" state="frozen"/>
      <selection pane="topRight" activeCell="B1" sqref="B1"/>
      <selection pane="bottomLeft" activeCell="A8" sqref="A8"/>
      <selection pane="bottomRight" activeCell="C16" sqref="C16:C17"/>
    </sheetView>
  </sheetViews>
  <sheetFormatPr defaultRowHeight="14.4"/>
  <cols>
    <col min="1" max="1" width="10.33203125" style="1" customWidth="1"/>
    <col min="2" max="2" width="153" bestFit="1" customWidth="1"/>
    <col min="3" max="3" width="39.44140625" customWidth="1"/>
    <col min="7" max="7" width="25" customWidth="1"/>
  </cols>
  <sheetData>
    <row r="1" spans="1:3">
      <c r="A1" s="6"/>
      <c r="B1" s="119" t="s">
        <v>159</v>
      </c>
      <c r="C1" s="47"/>
    </row>
    <row r="2" spans="1:3" s="116" customFormat="1">
      <c r="A2" s="160">
        <v>1</v>
      </c>
      <c r="B2" s="117" t="s">
        <v>160</v>
      </c>
      <c r="C2" s="653" t="s">
        <v>1000</v>
      </c>
    </row>
    <row r="3" spans="1:3" s="116" customFormat="1">
      <c r="A3" s="160">
        <v>2</v>
      </c>
      <c r="B3" s="118" t="s">
        <v>161</v>
      </c>
      <c r="C3" s="653" t="s">
        <v>1001</v>
      </c>
    </row>
    <row r="4" spans="1:3" s="116" customFormat="1">
      <c r="A4" s="160">
        <v>3</v>
      </c>
      <c r="B4" s="118" t="s">
        <v>162</v>
      </c>
      <c r="C4" s="653" t="s">
        <v>1002</v>
      </c>
    </row>
    <row r="5" spans="1:3" s="116" customFormat="1">
      <c r="A5" s="161">
        <v>4</v>
      </c>
      <c r="B5" s="121" t="s">
        <v>163</v>
      </c>
      <c r="C5" s="654" t="s">
        <v>1003</v>
      </c>
    </row>
    <row r="6" spans="1:3" s="120" customFormat="1" ht="65.25" customHeight="1">
      <c r="A6" s="762" t="s">
        <v>321</v>
      </c>
      <c r="B6" s="763"/>
      <c r="C6" s="763"/>
    </row>
    <row r="7" spans="1:3">
      <c r="A7" s="279" t="s">
        <v>251</v>
      </c>
      <c r="B7" s="280" t="s">
        <v>164</v>
      </c>
    </row>
    <row r="8" spans="1:3">
      <c r="A8" s="281">
        <v>1</v>
      </c>
      <c r="B8" s="277" t="s">
        <v>139</v>
      </c>
    </row>
    <row r="9" spans="1:3">
      <c r="A9" s="281">
        <v>2</v>
      </c>
      <c r="B9" s="277" t="s">
        <v>165</v>
      </c>
    </row>
    <row r="10" spans="1:3">
      <c r="A10" s="281">
        <v>3</v>
      </c>
      <c r="B10" s="277" t="s">
        <v>166</v>
      </c>
    </row>
    <row r="11" spans="1:3">
      <c r="A11" s="281">
        <v>4</v>
      </c>
      <c r="B11" s="277" t="s">
        <v>167</v>
      </c>
    </row>
    <row r="12" spans="1:3">
      <c r="A12" s="281">
        <v>5</v>
      </c>
      <c r="B12" s="277" t="s">
        <v>107</v>
      </c>
    </row>
    <row r="13" spans="1:3">
      <c r="A13" s="281">
        <v>6</v>
      </c>
      <c r="B13" s="282" t="s">
        <v>91</v>
      </c>
    </row>
    <row r="14" spans="1:3">
      <c r="A14" s="281">
        <v>7</v>
      </c>
      <c r="B14" s="277" t="s">
        <v>168</v>
      </c>
    </row>
    <row r="15" spans="1:3">
      <c r="A15" s="281">
        <v>8</v>
      </c>
      <c r="B15" s="277" t="s">
        <v>171</v>
      </c>
    </row>
    <row r="16" spans="1:3">
      <c r="A16" s="281">
        <v>9</v>
      </c>
      <c r="B16" s="277" t="s">
        <v>85</v>
      </c>
    </row>
    <row r="17" spans="1:2">
      <c r="A17" s="283" t="s">
        <v>378</v>
      </c>
      <c r="B17" s="277" t="s">
        <v>358</v>
      </c>
    </row>
    <row r="18" spans="1:2">
      <c r="A18" s="281">
        <v>9.1999999999999993</v>
      </c>
      <c r="B18" s="648" t="s">
        <v>976</v>
      </c>
    </row>
    <row r="19" spans="1:2">
      <c r="A19" s="281">
        <v>9.3000000000000007</v>
      </c>
      <c r="B19" s="648" t="s">
        <v>977</v>
      </c>
    </row>
    <row r="20" spans="1:2">
      <c r="A20" s="281">
        <v>10</v>
      </c>
      <c r="B20" s="277" t="s">
        <v>172</v>
      </c>
    </row>
    <row r="21" spans="1:2">
      <c r="A21" s="281">
        <v>11</v>
      </c>
      <c r="B21" s="282" t="s">
        <v>155</v>
      </c>
    </row>
    <row r="22" spans="1:2">
      <c r="A22" s="281">
        <v>12</v>
      </c>
      <c r="B22" s="282" t="s">
        <v>152</v>
      </c>
    </row>
    <row r="23" spans="1:2">
      <c r="A23" s="281">
        <v>13</v>
      </c>
      <c r="B23" s="284" t="s">
        <v>297</v>
      </c>
    </row>
    <row r="24" spans="1:2">
      <c r="A24" s="281">
        <v>14</v>
      </c>
      <c r="B24" s="277" t="s">
        <v>351</v>
      </c>
    </row>
    <row r="25" spans="1:2">
      <c r="A25" s="281">
        <v>15</v>
      </c>
      <c r="B25" s="277" t="s">
        <v>74</v>
      </c>
    </row>
    <row r="26" spans="1:2">
      <c r="A26" s="281">
        <v>15.1</v>
      </c>
      <c r="B26" s="277" t="s">
        <v>387</v>
      </c>
    </row>
    <row r="27" spans="1:2">
      <c r="A27" s="281">
        <v>16</v>
      </c>
      <c r="B27" s="277" t="s">
        <v>452</v>
      </c>
    </row>
    <row r="28" spans="1:2">
      <c r="A28" s="281">
        <v>17</v>
      </c>
      <c r="B28" s="277" t="s">
        <v>676</v>
      </c>
    </row>
    <row r="29" spans="1:2">
      <c r="A29" s="281">
        <v>18</v>
      </c>
      <c r="B29" s="277" t="s">
        <v>936</v>
      </c>
    </row>
    <row r="30" spans="1:2">
      <c r="A30" s="281">
        <v>19</v>
      </c>
      <c r="B30" s="277" t="s">
        <v>937</v>
      </c>
    </row>
    <row r="31" spans="1:2">
      <c r="A31" s="281">
        <v>20</v>
      </c>
      <c r="B31" s="277" t="s">
        <v>938</v>
      </c>
    </row>
    <row r="32" spans="1:2">
      <c r="A32" s="281">
        <v>21</v>
      </c>
      <c r="B32" s="277" t="s">
        <v>545</v>
      </c>
    </row>
    <row r="33" spans="1:2">
      <c r="A33" s="281">
        <v>22</v>
      </c>
      <c r="B33" s="277" t="s">
        <v>939</v>
      </c>
    </row>
    <row r="34" spans="1:2" ht="26.4">
      <c r="A34" s="281">
        <v>23</v>
      </c>
      <c r="B34" s="607" t="s">
        <v>935</v>
      </c>
    </row>
    <row r="35" spans="1:2">
      <c r="A35" s="281">
        <v>24</v>
      </c>
      <c r="B35" s="277" t="s">
        <v>940</v>
      </c>
    </row>
    <row r="36" spans="1:2">
      <c r="A36" s="281">
        <v>25</v>
      </c>
      <c r="B36" s="277" t="s">
        <v>941</v>
      </c>
    </row>
    <row r="37" spans="1:2">
      <c r="A37" s="281">
        <v>26</v>
      </c>
      <c r="B37" s="277" t="s">
        <v>721</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2" location="'12. CRM'!A1" display="საკრედიტო რისკის მიტიგაცია" xr:uid="{00000000-0004-0000-0000-00000A000000}"/>
    <hyperlink ref="B21" location="'11. CRWA'!A1" display="საკრედიტო რისკის მიხედვით შეწონილი რისკის პოზიციები" xr:uid="{00000000-0004-0000-0000-00000B000000}"/>
    <hyperlink ref="B23"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5"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4"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6" location="'15.1. LR'!A1" display="ლევერიჯის კოეფიციენტი" xr:uid="{00000000-0004-0000-0000-000010000000}"/>
    <hyperlink ref="B27" location="'16. NSFR'!A1" display="წმინდა სტაბილური დაფინანსების კოეფიციენტი" xr:uid="{00000000-0004-0000-0000-000011000000}"/>
    <hyperlink ref="B28"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9"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30"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2" location="'21. NPL'!A1" display="უმოქმედო სესხების ცვლილება" xr:uid="{00000000-0004-0000-0000-000015000000}"/>
    <hyperlink ref="B33"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4"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5"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6"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31" location="'20. Reserves'!A1" display="რეზერვის ცვლილება სესხებზე და კორპორატიულ სავალო ფასიანი ქაღალდებზე" xr:uid="{00000000-0004-0000-0000-00001A000000}"/>
    <hyperlink ref="B37" location="'26. Retail Products'!A1" display="ზოგადი ინფორმაცია საცალო პროდუქტებზე" xr:uid="{00000000-0004-0000-0000-00001B000000}"/>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xr:uid="{00000000-0004-0000-0000-00001C000000}"/>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xr:uid="{00000000-0004-0000-0000-00001D000000}"/>
    <hyperlink ref="C5" r:id="rId1" xr:uid="{0605F844-9E38-4816-9AE6-48C2E54F9C4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G53"/>
  <sheetViews>
    <sheetView zoomScale="115" zoomScaleNormal="115" workbookViewId="0">
      <pane xSplit="1" ySplit="5" topLeftCell="B35" activePane="bottomRight" state="frozen"/>
      <selection activeCell="D26" sqref="D26"/>
      <selection pane="topRight" activeCell="D26" sqref="D26"/>
      <selection pane="bottomLeft" activeCell="D26" sqref="D26"/>
      <selection pane="bottomRight" activeCell="D26" sqref="D26"/>
    </sheetView>
  </sheetViews>
  <sheetFormatPr defaultRowHeight="14.4"/>
  <cols>
    <col min="1" max="1" width="9.5546875" style="14" bestFit="1" customWidth="1"/>
    <col min="2" max="2" width="88.44140625" style="12" customWidth="1"/>
    <col min="3" max="3" width="12.6640625" style="12" customWidth="1"/>
    <col min="4" max="7" width="12.6640625" style="1" customWidth="1"/>
    <col min="8" max="8" width="6.6640625" customWidth="1"/>
  </cols>
  <sheetData>
    <row r="1" spans="1:7">
      <c r="A1" s="13" t="s">
        <v>108</v>
      </c>
      <c r="B1" s="317" t="str">
        <f>Info!C2</f>
        <v>სს სილქ ბანკი</v>
      </c>
    </row>
    <row r="2" spans="1:7">
      <c r="A2" s="13" t="s">
        <v>109</v>
      </c>
      <c r="B2" s="655">
        <v>45657</v>
      </c>
    </row>
    <row r="3" spans="1:7" ht="15" thickBot="1">
      <c r="A3" s="13"/>
    </row>
    <row r="4" spans="1:7" ht="15" customHeight="1" thickBot="1">
      <c r="A4" s="33" t="s">
        <v>252</v>
      </c>
      <c r="B4" s="139" t="s">
        <v>139</v>
      </c>
      <c r="C4" s="140"/>
      <c r="D4" s="764" t="s">
        <v>934</v>
      </c>
      <c r="E4" s="765"/>
      <c r="F4" s="765"/>
      <c r="G4" s="766"/>
    </row>
    <row r="5" spans="1:7">
      <c r="A5" s="205" t="s">
        <v>25</v>
      </c>
      <c r="B5" s="206"/>
      <c r="C5" s="338" t="str">
        <f>INT((MONTH($B$2))/3)&amp;"Q"&amp;"-"&amp;YEAR($B$2)</f>
        <v>4Q-2024</v>
      </c>
      <c r="D5" s="338" t="str">
        <f>IF(INT(MONTH($B$2))=3, "4"&amp;"Q"&amp;"-"&amp;YEAR($B$2)-1, IF(INT(MONTH($B$2))=6, "1"&amp;"Q"&amp;"-"&amp;YEAR($B$2), IF(INT(MONTH($B$2))=9, "2"&amp;"Q"&amp;"-"&amp;YEAR($B$2),IF(INT(MONTH($B$2))=12, "3"&amp;"Q"&amp;"-"&amp;YEAR($B$2), 0))))</f>
        <v>3Q-2024</v>
      </c>
      <c r="E5" s="338" t="str">
        <f>IF(INT(MONTH($B$2))=3, "3"&amp;"Q"&amp;"-"&amp;YEAR($B$2)-1, IF(INT(MONTH($B$2))=6, "4"&amp;"Q"&amp;"-"&amp;YEAR($B$2)-1, IF(INT(MONTH($B$2))=9, "1"&amp;"Q"&amp;"-"&amp;YEAR($B$2),IF(INT(MONTH($B$2))=12, "2"&amp;"Q"&amp;"-"&amp;YEAR($B$2), 0))))</f>
        <v>2Q-2024</v>
      </c>
      <c r="F5" s="338" t="str">
        <f>IF(INT(MONTH($B$2))=3, "2"&amp;"Q"&amp;"-"&amp;YEAR($B$2)-1, IF(INT(MONTH($B$2))=6, "3"&amp;"Q"&amp;"-"&amp;YEAR($B$2)-1, IF(INT(MONTH($B$2))=9, "4"&amp;"Q"&amp;"-"&amp;YEAR($B$2)-1,IF(INT(MONTH($B$2))=12, "1"&amp;"Q"&amp;"-"&amp;YEAR($B$2), 0))))</f>
        <v>1Q-2024</v>
      </c>
      <c r="G5" s="339" t="str">
        <f>IF(INT(MONTH($B$2))=3, "1"&amp;"Q"&amp;"-"&amp;YEAR($B$2)-1, IF(INT(MONTH($B$2))=6, "2"&amp;"Q"&amp;"-"&amp;YEAR($B$2)-1, IF(INT(MONTH($B$2))=9, "3"&amp;"Q"&amp;"-"&amp;YEAR($B$2)-1,IF(INT(MONTH($B$2))=12, "4"&amp;"Q"&amp;"-"&amp;YEAR($B$2)-1, 0))))</f>
        <v>4Q-2023</v>
      </c>
    </row>
    <row r="6" spans="1:7">
      <c r="A6" s="340"/>
      <c r="B6" s="341" t="s">
        <v>106</v>
      </c>
      <c r="C6" s="207"/>
      <c r="D6" s="207"/>
      <c r="E6" s="207"/>
      <c r="F6" s="207"/>
      <c r="G6" s="208"/>
    </row>
    <row r="7" spans="1:7">
      <c r="A7" s="340"/>
      <c r="B7" s="342" t="s">
        <v>110</v>
      </c>
      <c r="C7" s="207"/>
      <c r="D7" s="207"/>
      <c r="E7" s="207"/>
      <c r="F7" s="207"/>
      <c r="G7" s="208"/>
    </row>
    <row r="8" spans="1:7">
      <c r="A8" s="321">
        <v>1</v>
      </c>
      <c r="B8" s="322" t="s">
        <v>22</v>
      </c>
      <c r="C8" s="343">
        <v>53188998.338710487</v>
      </c>
      <c r="D8" s="344">
        <v>51619324.636120379</v>
      </c>
      <c r="E8" s="344">
        <v>53861308.084424809</v>
      </c>
      <c r="F8" s="344">
        <v>52964687.190789811</v>
      </c>
      <c r="G8" s="345">
        <v>52917483.969116479</v>
      </c>
    </row>
    <row r="9" spans="1:7">
      <c r="A9" s="321">
        <v>2</v>
      </c>
      <c r="B9" s="322" t="s">
        <v>86</v>
      </c>
      <c r="C9" s="343">
        <v>53188998.338710487</v>
      </c>
      <c r="D9" s="344">
        <v>51619324.636120379</v>
      </c>
      <c r="E9" s="344">
        <v>53861308.084424809</v>
      </c>
      <c r="F9" s="344">
        <v>52964687.190789811</v>
      </c>
      <c r="G9" s="345">
        <v>52917483.969116479</v>
      </c>
    </row>
    <row r="10" spans="1:7">
      <c r="A10" s="321">
        <v>3</v>
      </c>
      <c r="B10" s="322" t="s">
        <v>85</v>
      </c>
      <c r="C10" s="343">
        <v>54897778.17871049</v>
      </c>
      <c r="D10" s="344">
        <v>51619324.636120379</v>
      </c>
      <c r="E10" s="344">
        <v>53861308.084424809</v>
      </c>
      <c r="F10" s="344">
        <v>56270937.190789811</v>
      </c>
      <c r="G10" s="345">
        <v>55792483.969116479</v>
      </c>
    </row>
    <row r="11" spans="1:7">
      <c r="A11" s="321">
        <v>4</v>
      </c>
      <c r="B11" s="322" t="s">
        <v>444</v>
      </c>
      <c r="C11" s="343">
        <v>32076045.174846124</v>
      </c>
      <c r="D11" s="344">
        <v>28069938.316827785</v>
      </c>
      <c r="E11" s="344">
        <v>25750274.421714228</v>
      </c>
      <c r="F11" s="344">
        <v>21454146.996470381</v>
      </c>
      <c r="G11" s="345">
        <v>19566432.633775767</v>
      </c>
    </row>
    <row r="12" spans="1:7">
      <c r="A12" s="321">
        <v>5</v>
      </c>
      <c r="B12" s="322" t="s">
        <v>445</v>
      </c>
      <c r="C12" s="343">
        <v>39598250.789700158</v>
      </c>
      <c r="D12" s="344">
        <v>34601075.01311706</v>
      </c>
      <c r="E12" s="344">
        <v>31650794.439727508</v>
      </c>
      <c r="F12" s="344">
        <v>26270981.806814201</v>
      </c>
      <c r="G12" s="345">
        <v>24679557.21480158</v>
      </c>
    </row>
    <row r="13" spans="1:7">
      <c r="A13" s="321">
        <v>6</v>
      </c>
      <c r="B13" s="322" t="s">
        <v>446</v>
      </c>
      <c r="C13" s="343">
        <v>49546755.373009704</v>
      </c>
      <c r="D13" s="344">
        <v>43239191.929958776</v>
      </c>
      <c r="E13" s="344">
        <v>39455771.82032492</v>
      </c>
      <c r="F13" s="344">
        <v>32642275.900241766</v>
      </c>
      <c r="G13" s="345">
        <v>31439111.162439074</v>
      </c>
    </row>
    <row r="14" spans="1:7">
      <c r="A14" s="340"/>
      <c r="B14" s="341" t="s">
        <v>448</v>
      </c>
      <c r="C14" s="207"/>
      <c r="D14" s="207"/>
      <c r="E14" s="207"/>
      <c r="F14" s="207"/>
      <c r="G14" s="208"/>
    </row>
    <row r="15" spans="1:7" ht="21.9" customHeight="1">
      <c r="A15" s="321">
        <v>7</v>
      </c>
      <c r="B15" s="322" t="s">
        <v>447</v>
      </c>
      <c r="C15" s="346">
        <v>193289342.3061606</v>
      </c>
      <c r="D15" s="344">
        <v>169160802.55217206</v>
      </c>
      <c r="E15" s="344">
        <v>156313956.20372993</v>
      </c>
      <c r="F15" s="344">
        <v>126743503.30563916</v>
      </c>
      <c r="G15" s="345">
        <v>120682095.89343537</v>
      </c>
    </row>
    <row r="16" spans="1:7">
      <c r="A16" s="340"/>
      <c r="B16" s="341" t="s">
        <v>451</v>
      </c>
      <c r="C16" s="207"/>
      <c r="D16" s="207"/>
      <c r="E16" s="207"/>
      <c r="F16" s="207"/>
      <c r="G16" s="208"/>
    </row>
    <row r="17" spans="1:7">
      <c r="A17" s="321"/>
      <c r="B17" s="342" t="s">
        <v>997</v>
      </c>
      <c r="C17" s="207"/>
      <c r="D17" s="207"/>
      <c r="E17" s="207"/>
      <c r="F17" s="207"/>
      <c r="G17" s="208"/>
    </row>
    <row r="18" spans="1:7">
      <c r="A18" s="321">
        <v>8</v>
      </c>
      <c r="B18" s="322" t="s">
        <v>442</v>
      </c>
      <c r="C18" s="355">
        <v>0.27517812262231089</v>
      </c>
      <c r="D18" s="356">
        <v>0.30514944276290074</v>
      </c>
      <c r="E18" s="356">
        <v>0.3445713319047809</v>
      </c>
      <c r="F18" s="356">
        <v>0.41788877385743894</v>
      </c>
      <c r="G18" s="357">
        <v>0.43848661706906084</v>
      </c>
    </row>
    <row r="19" spans="1:7" ht="15" customHeight="1">
      <c r="A19" s="321">
        <v>9</v>
      </c>
      <c r="B19" s="322" t="s">
        <v>441</v>
      </c>
      <c r="C19" s="355">
        <v>0.27517812262231089</v>
      </c>
      <c r="D19" s="356">
        <v>0.30514944276290074</v>
      </c>
      <c r="E19" s="356">
        <v>0.3445713319047809</v>
      </c>
      <c r="F19" s="356">
        <v>0.41788877385743894</v>
      </c>
      <c r="G19" s="357">
        <v>0.43848661706906084</v>
      </c>
    </row>
    <row r="20" spans="1:7">
      <c r="A20" s="321">
        <v>10</v>
      </c>
      <c r="B20" s="322" t="s">
        <v>443</v>
      </c>
      <c r="C20" s="355">
        <v>0.28401865060803594</v>
      </c>
      <c r="D20" s="356">
        <v>0.30514944276290074</v>
      </c>
      <c r="E20" s="356">
        <v>0.3445713319047809</v>
      </c>
      <c r="F20" s="356">
        <v>0.44397492355165286</v>
      </c>
      <c r="G20" s="357">
        <v>0.46230953776591949</v>
      </c>
    </row>
    <row r="21" spans="1:7">
      <c r="A21" s="321">
        <v>11</v>
      </c>
      <c r="B21" s="322" t="s">
        <v>444</v>
      </c>
      <c r="C21" s="355">
        <v>0.1659483383415899</v>
      </c>
      <c r="D21" s="356">
        <v>0.16593642199214881</v>
      </c>
      <c r="E21" s="356">
        <v>0.16473432729290605</v>
      </c>
      <c r="F21" s="356">
        <v>0.16927216336078527</v>
      </c>
      <c r="G21" s="357">
        <v>0.16213202537560589</v>
      </c>
    </row>
    <row r="22" spans="1:7">
      <c r="A22" s="321">
        <v>12</v>
      </c>
      <c r="B22" s="322" t="s">
        <v>445</v>
      </c>
      <c r="C22" s="355">
        <v>0.20486515354260204</v>
      </c>
      <c r="D22" s="356">
        <v>0.20454546497227394</v>
      </c>
      <c r="E22" s="356">
        <v>0.20248220445828793</v>
      </c>
      <c r="F22" s="356">
        <v>0.20727675282465807</v>
      </c>
      <c r="G22" s="357">
        <v>0.20450056847367074</v>
      </c>
    </row>
    <row r="23" spans="1:7">
      <c r="A23" s="321">
        <v>13</v>
      </c>
      <c r="B23" s="322" t="s">
        <v>446</v>
      </c>
      <c r="C23" s="355">
        <v>0.25633464722814431</v>
      </c>
      <c r="D23" s="356">
        <v>0.25560999520928068</v>
      </c>
      <c r="E23" s="356">
        <v>0.25241362178115889</v>
      </c>
      <c r="F23" s="356">
        <v>0.25754594948764858</v>
      </c>
      <c r="G23" s="357">
        <v>0.26051180939217711</v>
      </c>
    </row>
    <row r="24" spans="1:7">
      <c r="A24" s="340"/>
      <c r="B24" s="341" t="s">
        <v>982</v>
      </c>
      <c r="C24" s="207"/>
      <c r="D24" s="207"/>
      <c r="E24" s="207"/>
      <c r="F24" s="207"/>
      <c r="G24" s="208"/>
    </row>
    <row r="25" spans="1:7" ht="27.6">
      <c r="A25" s="321">
        <v>14</v>
      </c>
      <c r="B25" s="322" t="s">
        <v>983</v>
      </c>
      <c r="C25" s="355"/>
      <c r="D25" s="356"/>
      <c r="E25" s="356"/>
      <c r="F25" s="356"/>
      <c r="G25" s="357"/>
    </row>
    <row r="26" spans="1:7">
      <c r="A26" s="340"/>
      <c r="B26" s="341" t="s">
        <v>6</v>
      </c>
      <c r="C26" s="207"/>
      <c r="D26" s="207"/>
      <c r="E26" s="207"/>
      <c r="F26" s="207"/>
      <c r="G26" s="208"/>
    </row>
    <row r="27" spans="1:7" ht="15" customHeight="1">
      <c r="A27" s="347">
        <v>15</v>
      </c>
      <c r="B27" s="348" t="s">
        <v>7</v>
      </c>
      <c r="C27" s="656">
        <v>9.4266680374127429E-2</v>
      </c>
      <c r="D27" s="657">
        <v>9.2190548726309912E-2</v>
      </c>
      <c r="E27" s="657">
        <v>9.1179294660155133E-2</v>
      </c>
      <c r="F27" s="657">
        <v>9.200315630880207E-2</v>
      </c>
      <c r="G27" s="658">
        <v>7.7535439963021022E-2</v>
      </c>
    </row>
    <row r="28" spans="1:7">
      <c r="A28" s="347">
        <v>16</v>
      </c>
      <c r="B28" s="348" t="s">
        <v>8</v>
      </c>
      <c r="C28" s="656">
        <v>6.1243666601994061E-2</v>
      </c>
      <c r="D28" s="657">
        <v>6.1005536723784823E-2</v>
      </c>
      <c r="E28" s="657">
        <v>6.0067108507144966E-2</v>
      </c>
      <c r="F28" s="657">
        <v>5.8508787000952918E-2</v>
      </c>
      <c r="G28" s="658">
        <v>4.4284697999869553E-2</v>
      </c>
    </row>
    <row r="29" spans="1:7">
      <c r="A29" s="347">
        <v>17</v>
      </c>
      <c r="B29" s="348" t="s">
        <v>9</v>
      </c>
      <c r="C29" s="656">
        <v>-7.2710717096834118E-2</v>
      </c>
      <c r="D29" s="657">
        <v>-6.3560866351272394E-2</v>
      </c>
      <c r="E29" s="657">
        <v>-6.9029252962158963E-2</v>
      </c>
      <c r="F29" s="657">
        <v>-5.5714462191009409E-2</v>
      </c>
      <c r="G29" s="658">
        <v>-5.0980843798509555E-2</v>
      </c>
    </row>
    <row r="30" spans="1:7">
      <c r="A30" s="347">
        <v>18</v>
      </c>
      <c r="B30" s="348" t="s">
        <v>140</v>
      </c>
      <c r="C30" s="656">
        <v>3.3023013772133368E-2</v>
      </c>
      <c r="D30" s="657">
        <v>3.11850120025251E-2</v>
      </c>
      <c r="E30" s="657">
        <v>3.1112186153010164E-2</v>
      </c>
      <c r="F30" s="657">
        <v>3.3494369307849152E-2</v>
      </c>
      <c r="G30" s="658">
        <v>3.3250741963151476E-2</v>
      </c>
    </row>
    <row r="31" spans="1:7">
      <c r="A31" s="347">
        <v>19</v>
      </c>
      <c r="B31" s="348" t="s">
        <v>10</v>
      </c>
      <c r="C31" s="656">
        <v>-5.6716925394673733E-2</v>
      </c>
      <c r="D31" s="657">
        <v>-5.9129590823036399E-2</v>
      </c>
      <c r="E31" s="657">
        <v>-4.3385615648181004E-2</v>
      </c>
      <c r="F31" s="657">
        <v>-3.0502503755938781E-2</v>
      </c>
      <c r="G31" s="658">
        <v>-6.0309496137747956E-2</v>
      </c>
    </row>
    <row r="32" spans="1:7">
      <c r="A32" s="347">
        <v>20</v>
      </c>
      <c r="B32" s="348" t="s">
        <v>11</v>
      </c>
      <c r="C32" s="656">
        <v>-0.19077251864723219</v>
      </c>
      <c r="D32" s="657">
        <v>-0.1928928788411256</v>
      </c>
      <c r="E32" s="657">
        <v>-0.13304710985146104</v>
      </c>
      <c r="F32" s="657">
        <v>-9.0847218844899644E-2</v>
      </c>
      <c r="G32" s="658">
        <v>-0.13505280416086754</v>
      </c>
    </row>
    <row r="33" spans="1:7">
      <c r="A33" s="340"/>
      <c r="B33" s="341" t="s">
        <v>12</v>
      </c>
      <c r="C33" s="207"/>
      <c r="D33" s="207"/>
      <c r="E33" s="207"/>
      <c r="F33" s="207"/>
      <c r="G33" s="208"/>
    </row>
    <row r="34" spans="1:7">
      <c r="A34" s="347">
        <v>21</v>
      </c>
      <c r="B34" s="348" t="s">
        <v>13</v>
      </c>
      <c r="C34" s="656">
        <v>1.2469114320397294E-2</v>
      </c>
      <c r="D34" s="657">
        <v>7.6898951015918768E-3</v>
      </c>
      <c r="E34" s="657">
        <v>9.4145682470673335E-3</v>
      </c>
      <c r="F34" s="657">
        <v>8.1727174329576796E-3</v>
      </c>
      <c r="G34" s="658">
        <v>2.1832662512139049E-2</v>
      </c>
    </row>
    <row r="35" spans="1:7" ht="15" customHeight="1">
      <c r="A35" s="347">
        <v>22</v>
      </c>
      <c r="B35" s="348" t="s">
        <v>947</v>
      </c>
      <c r="C35" s="656">
        <v>1.8911998569317637E-2</v>
      </c>
      <c r="D35" s="657">
        <v>1.8424538170021147E-2</v>
      </c>
      <c r="E35" s="657">
        <v>1.9906552485893944E-2</v>
      </c>
      <c r="F35" s="657">
        <v>1.9452296566206072E-2</v>
      </c>
      <c r="G35" s="658">
        <v>3.0115483956873659E-2</v>
      </c>
    </row>
    <row r="36" spans="1:7">
      <c r="A36" s="347">
        <v>23</v>
      </c>
      <c r="B36" s="348" t="s">
        <v>14</v>
      </c>
      <c r="C36" s="656">
        <v>0.37723014449309017</v>
      </c>
      <c r="D36" s="657">
        <v>0.44427692728185203</v>
      </c>
      <c r="E36" s="657">
        <v>0.43464052059948921</v>
      </c>
      <c r="F36" s="657">
        <v>0.35357684417304003</v>
      </c>
      <c r="G36" s="658">
        <v>0.31518467966823016</v>
      </c>
    </row>
    <row r="37" spans="1:7" ht="15" customHeight="1">
      <c r="A37" s="347">
        <v>24</v>
      </c>
      <c r="B37" s="348" t="s">
        <v>15</v>
      </c>
      <c r="C37" s="656">
        <v>0.30920312958198098</v>
      </c>
      <c r="D37" s="657">
        <v>0.30073249210325342</v>
      </c>
      <c r="E37" s="657">
        <v>0.28218324623687308</v>
      </c>
      <c r="F37" s="657">
        <v>0.19582523758523759</v>
      </c>
      <c r="G37" s="658">
        <v>0.19583295684979968</v>
      </c>
    </row>
    <row r="38" spans="1:7">
      <c r="A38" s="347">
        <v>25</v>
      </c>
      <c r="B38" s="348" t="s">
        <v>16</v>
      </c>
      <c r="C38" s="656">
        <v>1.2522984586389991</v>
      </c>
      <c r="D38" s="657">
        <v>0.87448973062485047</v>
      </c>
      <c r="E38" s="657">
        <v>0.54390897021702933</v>
      </c>
      <c r="F38" s="657">
        <v>0.25224974498701153</v>
      </c>
      <c r="G38" s="658">
        <v>1.8824198694956844</v>
      </c>
    </row>
    <row r="39" spans="1:7" ht="15" customHeight="1">
      <c r="A39" s="340"/>
      <c r="B39" s="341" t="s">
        <v>17</v>
      </c>
      <c r="C39" s="659"/>
      <c r="D39" s="659"/>
      <c r="E39" s="659"/>
      <c r="F39" s="659"/>
      <c r="G39" s="660"/>
    </row>
    <row r="40" spans="1:7" ht="15" customHeight="1">
      <c r="A40" s="347">
        <v>26</v>
      </c>
      <c r="B40" s="348" t="s">
        <v>18</v>
      </c>
      <c r="C40" s="656">
        <v>0.21704465130752212</v>
      </c>
      <c r="D40" s="656">
        <v>0.26849145137892477</v>
      </c>
      <c r="E40" s="656">
        <v>0.26618088210862439</v>
      </c>
      <c r="F40" s="656">
        <v>0.26972521152107359</v>
      </c>
      <c r="G40" s="661">
        <v>0.28912024057597607</v>
      </c>
    </row>
    <row r="41" spans="1:7" ht="15" customHeight="1">
      <c r="A41" s="347">
        <v>27</v>
      </c>
      <c r="B41" s="348" t="s">
        <v>19</v>
      </c>
      <c r="C41" s="656">
        <v>0.20465973733929491</v>
      </c>
      <c r="D41" s="656">
        <v>0.21543437856848457</v>
      </c>
      <c r="E41" s="656">
        <v>0.23223986609816202</v>
      </c>
      <c r="F41" s="656">
        <v>0.22596071470268353</v>
      </c>
      <c r="G41" s="661">
        <v>0.20831236350067919</v>
      </c>
    </row>
    <row r="42" spans="1:7" ht="15" customHeight="1">
      <c r="A42" s="347">
        <v>28</v>
      </c>
      <c r="B42" s="349" t="s">
        <v>20</v>
      </c>
      <c r="C42" s="656">
        <v>8.871000342639293E-2</v>
      </c>
      <c r="D42" s="656">
        <v>0.11470022484094086</v>
      </c>
      <c r="E42" s="656">
        <v>9.2623913426471735E-2</v>
      </c>
      <c r="F42" s="656">
        <v>0.14460847235995242</v>
      </c>
      <c r="G42" s="661">
        <v>0.10698037966067793</v>
      </c>
    </row>
    <row r="43" spans="1:7" ht="15" customHeight="1">
      <c r="A43" s="353"/>
      <c r="B43" s="341" t="s">
        <v>356</v>
      </c>
      <c r="C43" s="207"/>
      <c r="D43" s="207"/>
      <c r="E43" s="207"/>
      <c r="F43" s="207"/>
      <c r="G43" s="208"/>
    </row>
    <row r="44" spans="1:7" ht="15" customHeight="1">
      <c r="A44" s="347">
        <v>29</v>
      </c>
      <c r="B44" s="384" t="s">
        <v>340</v>
      </c>
      <c r="C44" s="349">
        <v>57459901.299999997</v>
      </c>
      <c r="D44" s="349">
        <v>60047877.399999991</v>
      </c>
      <c r="E44" s="349">
        <v>65774095.029999994</v>
      </c>
      <c r="F44" s="349">
        <v>76072287.430000007</v>
      </c>
      <c r="G44" s="352">
        <v>74710514.070000008</v>
      </c>
    </row>
    <row r="45" spans="1:7">
      <c r="A45" s="347">
        <v>30</v>
      </c>
      <c r="B45" s="348" t="s">
        <v>341</v>
      </c>
      <c r="C45" s="349">
        <v>19828268.733950004</v>
      </c>
      <c r="D45" s="350">
        <v>20649799.566477194</v>
      </c>
      <c r="E45" s="350">
        <v>29591437.028849997</v>
      </c>
      <c r="F45" s="350">
        <v>15889032.896350004</v>
      </c>
      <c r="G45" s="351">
        <v>11383112.439399999</v>
      </c>
    </row>
    <row r="46" spans="1:7">
      <c r="A46" s="379">
        <v>31</v>
      </c>
      <c r="B46" s="380" t="s">
        <v>339</v>
      </c>
      <c r="C46" s="656">
        <v>2.8978778768323346</v>
      </c>
      <c r="D46" s="656">
        <v>2.9079157503049804</v>
      </c>
      <c r="E46" s="656">
        <v>2.2227408207946753</v>
      </c>
      <c r="F46" s="656">
        <v>4.7877229486682715</v>
      </c>
      <c r="G46" s="661">
        <v>6.5632764736125173</v>
      </c>
    </row>
    <row r="47" spans="1:7">
      <c r="A47" s="379"/>
      <c r="B47" s="341" t="s">
        <v>452</v>
      </c>
      <c r="C47" s="207"/>
      <c r="D47" s="207"/>
      <c r="E47" s="207"/>
      <c r="F47" s="207"/>
      <c r="G47" s="208"/>
    </row>
    <row r="48" spans="1:7">
      <c r="A48" s="379">
        <v>32</v>
      </c>
      <c r="B48" s="380" t="s">
        <v>459</v>
      </c>
      <c r="C48" s="381">
        <v>162334832.41335371</v>
      </c>
      <c r="D48" s="382">
        <v>159296629.3905389</v>
      </c>
      <c r="E48" s="382">
        <v>153490325.71242478</v>
      </c>
      <c r="F48" s="382">
        <v>131361604.27428979</v>
      </c>
      <c r="G48" s="383">
        <v>119103609.23161648</v>
      </c>
    </row>
    <row r="49" spans="1:7">
      <c r="A49" s="379">
        <v>33</v>
      </c>
      <c r="B49" s="380" t="s">
        <v>472</v>
      </c>
      <c r="C49" s="381">
        <v>132503939.96915297</v>
      </c>
      <c r="D49" s="382">
        <v>117972447.44466089</v>
      </c>
      <c r="E49" s="382">
        <v>99156367.672002435</v>
      </c>
      <c r="F49" s="382">
        <v>81663496.111102581</v>
      </c>
      <c r="G49" s="383">
        <v>74728023.551567301</v>
      </c>
    </row>
    <row r="50" spans="1:7" ht="15" thickBot="1">
      <c r="A50" s="74">
        <v>34</v>
      </c>
      <c r="B50" s="162" t="s">
        <v>486</v>
      </c>
      <c r="C50" s="662">
        <v>1.225132116457408</v>
      </c>
      <c r="D50" s="663">
        <v>1.3502867223744135</v>
      </c>
      <c r="E50" s="663">
        <v>1.5479623680866637</v>
      </c>
      <c r="F50" s="663">
        <v>1.608571889887904</v>
      </c>
      <c r="G50" s="664">
        <v>1.5938279051288848</v>
      </c>
    </row>
    <row r="51" spans="1:7">
      <c r="A51" s="15"/>
    </row>
    <row r="52" spans="1:7">
      <c r="B52" s="17"/>
    </row>
    <row r="53" spans="1:7" ht="69">
      <c r="B53" s="255" t="s">
        <v>355</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H76"/>
  <sheetViews>
    <sheetView topLeftCell="A51" zoomScaleNormal="100" workbookViewId="0">
      <selection activeCell="D26" sqref="D26"/>
    </sheetView>
  </sheetViews>
  <sheetFormatPr defaultRowHeight="14.4"/>
  <cols>
    <col min="1" max="1" width="8.6640625" style="467"/>
    <col min="2" max="2" width="69.33203125" style="441" customWidth="1"/>
    <col min="3" max="3" width="16.33203125" customWidth="1"/>
    <col min="4" max="4" width="14.44140625" customWidth="1"/>
    <col min="5" max="5" width="16.5546875" customWidth="1"/>
    <col min="6" max="6" width="15.44140625" customWidth="1"/>
    <col min="7" max="8" width="16.33203125" customWidth="1"/>
  </cols>
  <sheetData>
    <row r="1" spans="1:8">
      <c r="A1" s="13" t="s">
        <v>108</v>
      </c>
      <c r="B1" s="317" t="str">
        <f>Info!C2</f>
        <v>სს სილქ ბანკი</v>
      </c>
      <c r="C1" s="12"/>
      <c r="D1" s="1"/>
      <c r="E1" s="1"/>
      <c r="F1" s="1"/>
      <c r="G1" s="1"/>
    </row>
    <row r="2" spans="1:8">
      <c r="A2" s="13" t="s">
        <v>109</v>
      </c>
      <c r="B2" s="655">
        <f>'1. key ratios'!B2</f>
        <v>45657</v>
      </c>
      <c r="C2" s="12"/>
      <c r="D2" s="1"/>
      <c r="E2" s="1"/>
      <c r="F2" s="1"/>
      <c r="G2" s="1"/>
    </row>
    <row r="3" spans="1:8" ht="15" thickBot="1">
      <c r="A3" s="13"/>
      <c r="B3" s="12"/>
      <c r="C3" s="12"/>
      <c r="D3" s="1"/>
      <c r="E3" s="1"/>
      <c r="F3" s="1"/>
      <c r="G3" s="1"/>
    </row>
    <row r="4" spans="1:8" ht="21" customHeight="1">
      <c r="A4" s="773" t="s">
        <v>25</v>
      </c>
      <c r="B4" s="774" t="s">
        <v>727</v>
      </c>
      <c r="C4" s="776" t="s">
        <v>114</v>
      </c>
      <c r="D4" s="776"/>
      <c r="E4" s="776"/>
      <c r="F4" s="776" t="s">
        <v>115</v>
      </c>
      <c r="G4" s="776"/>
      <c r="H4" s="777"/>
    </row>
    <row r="5" spans="1:8" ht="21" customHeight="1">
      <c r="A5" s="773"/>
      <c r="B5" s="775"/>
      <c r="C5" s="409" t="s">
        <v>26</v>
      </c>
      <c r="D5" s="409" t="s">
        <v>88</v>
      </c>
      <c r="E5" s="409" t="s">
        <v>66</v>
      </c>
      <c r="F5" s="409" t="s">
        <v>26</v>
      </c>
      <c r="G5" s="409" t="s">
        <v>88</v>
      </c>
      <c r="H5" s="409" t="s">
        <v>66</v>
      </c>
    </row>
    <row r="6" spans="1:8" ht="26.4" customHeight="1">
      <c r="A6" s="773"/>
      <c r="B6" s="410" t="s">
        <v>95</v>
      </c>
      <c r="C6" s="767"/>
      <c r="D6" s="768"/>
      <c r="E6" s="768"/>
      <c r="F6" s="768"/>
      <c r="G6" s="768"/>
      <c r="H6" s="769"/>
    </row>
    <row r="7" spans="1:8" ht="23.1" customHeight="1">
      <c r="A7" s="456">
        <v>1</v>
      </c>
      <c r="B7" s="411" t="s">
        <v>841</v>
      </c>
      <c r="C7" s="412">
        <f>SUM(C8:C10)</f>
        <v>11897985.689672265</v>
      </c>
      <c r="D7" s="412">
        <f>SUM(D8:D10)</f>
        <v>20864163.719999962</v>
      </c>
      <c r="E7" s="413">
        <f>C7+D7</f>
        <v>32762149.409672227</v>
      </c>
      <c r="F7" s="412">
        <f>SUM(F8:F10)</f>
        <v>41392605.191618845</v>
      </c>
      <c r="G7" s="412">
        <f>SUM(G8:G10)</f>
        <v>12741184.650000025</v>
      </c>
      <c r="H7" s="413">
        <f>F7+G7</f>
        <v>54133789.841618866</v>
      </c>
    </row>
    <row r="8" spans="1:8">
      <c r="A8" s="456">
        <v>1.1000000000000001</v>
      </c>
      <c r="B8" s="414" t="s">
        <v>96</v>
      </c>
      <c r="C8" s="665">
        <v>1427946.3999999948</v>
      </c>
      <c r="D8" s="665">
        <v>1633740.0399999991</v>
      </c>
      <c r="E8" s="413">
        <f t="shared" ref="E8:E36" si="0">C8+D8</f>
        <v>3061686.4399999939</v>
      </c>
      <c r="F8" s="665">
        <v>1043516.549999997</v>
      </c>
      <c r="G8" s="665">
        <v>1400059.9599999974</v>
      </c>
      <c r="H8" s="413">
        <f t="shared" ref="H8:H36" si="1">F8+G8</f>
        <v>2443576.5099999942</v>
      </c>
    </row>
    <row r="9" spans="1:8">
      <c r="A9" s="456">
        <v>1.2</v>
      </c>
      <c r="B9" s="414" t="s">
        <v>97</v>
      </c>
      <c r="C9" s="665">
        <v>0</v>
      </c>
      <c r="D9" s="665">
        <v>2957265.9000000004</v>
      </c>
      <c r="E9" s="413">
        <f t="shared" si="0"/>
        <v>2957265.9000000004</v>
      </c>
      <c r="F9" s="665">
        <v>182563.29999995232</v>
      </c>
      <c r="G9" s="665">
        <v>2871077.0599999917</v>
      </c>
      <c r="H9" s="413">
        <f t="shared" si="1"/>
        <v>3053640.359999944</v>
      </c>
    </row>
    <row r="10" spans="1:8">
      <c r="A10" s="456">
        <v>1.3</v>
      </c>
      <c r="B10" s="414" t="s">
        <v>98</v>
      </c>
      <c r="C10" s="665">
        <v>10470039.28967227</v>
      </c>
      <c r="D10" s="665">
        <v>16273157.779999962</v>
      </c>
      <c r="E10" s="413">
        <f t="shared" si="0"/>
        <v>26743197.069672234</v>
      </c>
      <c r="F10" s="665">
        <v>40166525.341618896</v>
      </c>
      <c r="G10" s="665">
        <v>8470047.6300000362</v>
      </c>
      <c r="H10" s="413">
        <f t="shared" si="1"/>
        <v>48636572.971618935</v>
      </c>
    </row>
    <row r="11" spans="1:8">
      <c r="A11" s="456">
        <v>2</v>
      </c>
      <c r="B11" s="415" t="s">
        <v>728</v>
      </c>
      <c r="C11" s="665">
        <v>87220.144647192981</v>
      </c>
      <c r="D11" s="665">
        <v>0</v>
      </c>
      <c r="E11" s="413">
        <f t="shared" si="0"/>
        <v>87220.144647192981</v>
      </c>
      <c r="F11" s="665">
        <v>103879.78193583728</v>
      </c>
      <c r="G11" s="665">
        <v>30416.830000000016</v>
      </c>
      <c r="H11" s="413">
        <f t="shared" si="1"/>
        <v>134296.61193583731</v>
      </c>
    </row>
    <row r="12" spans="1:8">
      <c r="A12" s="456">
        <v>2.1</v>
      </c>
      <c r="B12" s="416" t="s">
        <v>729</v>
      </c>
      <c r="C12" s="665">
        <v>87220.144647192981</v>
      </c>
      <c r="D12" s="665">
        <v>0</v>
      </c>
      <c r="E12" s="413">
        <f t="shared" si="0"/>
        <v>87220.144647192981</v>
      </c>
      <c r="F12" s="665">
        <v>103879.78193583728</v>
      </c>
      <c r="G12" s="665">
        <v>30416.830000000016</v>
      </c>
      <c r="H12" s="413">
        <f t="shared" si="1"/>
        <v>134296.61193583731</v>
      </c>
    </row>
    <row r="13" spans="1:8" ht="26.4" customHeight="1">
      <c r="A13" s="456">
        <v>3</v>
      </c>
      <c r="B13" s="417" t="s">
        <v>730</v>
      </c>
      <c r="C13" s="665"/>
      <c r="D13" s="665"/>
      <c r="E13" s="413">
        <f t="shared" si="0"/>
        <v>0</v>
      </c>
      <c r="F13" s="665"/>
      <c r="G13" s="665"/>
      <c r="H13" s="413">
        <f t="shared" si="1"/>
        <v>0</v>
      </c>
    </row>
    <row r="14" spans="1:8" ht="26.4" customHeight="1">
      <c r="A14" s="456">
        <v>4</v>
      </c>
      <c r="B14" s="418" t="s">
        <v>731</v>
      </c>
      <c r="C14" s="665"/>
      <c r="D14" s="665"/>
      <c r="E14" s="413">
        <f t="shared" si="0"/>
        <v>0</v>
      </c>
      <c r="F14" s="665"/>
      <c r="G14" s="665"/>
      <c r="H14" s="413">
        <f t="shared" si="1"/>
        <v>0</v>
      </c>
    </row>
    <row r="15" spans="1:8" ht="24.6" customHeight="1">
      <c r="A15" s="456">
        <v>5</v>
      </c>
      <c r="B15" s="418" t="s">
        <v>732</v>
      </c>
      <c r="C15" s="419">
        <f>SUM(C16:C18)</f>
        <v>20000</v>
      </c>
      <c r="D15" s="419">
        <f>SUM(D16:D18)</f>
        <v>0</v>
      </c>
      <c r="E15" s="420">
        <f t="shared" si="0"/>
        <v>20000</v>
      </c>
      <c r="F15" s="419">
        <f>SUM(F16:F18)</f>
        <v>20000</v>
      </c>
      <c r="G15" s="419">
        <f>SUM(G16:G18)</f>
        <v>0</v>
      </c>
      <c r="H15" s="420">
        <f t="shared" si="1"/>
        <v>20000</v>
      </c>
    </row>
    <row r="16" spans="1:8">
      <c r="A16" s="456">
        <v>5.0999999999999996</v>
      </c>
      <c r="B16" s="421" t="s">
        <v>733</v>
      </c>
      <c r="C16" s="412">
        <v>20000</v>
      </c>
      <c r="D16" s="412"/>
      <c r="E16" s="413">
        <f t="shared" si="0"/>
        <v>20000</v>
      </c>
      <c r="F16" s="412">
        <v>20000</v>
      </c>
      <c r="G16" s="412"/>
      <c r="H16" s="413">
        <f t="shared" si="1"/>
        <v>20000</v>
      </c>
    </row>
    <row r="17" spans="1:8">
      <c r="A17" s="456">
        <v>5.2</v>
      </c>
      <c r="B17" s="421" t="s">
        <v>568</v>
      </c>
      <c r="C17" s="412"/>
      <c r="D17" s="412"/>
      <c r="E17" s="413">
        <f t="shared" si="0"/>
        <v>0</v>
      </c>
      <c r="F17" s="412"/>
      <c r="G17" s="412"/>
      <c r="H17" s="413">
        <f t="shared" si="1"/>
        <v>0</v>
      </c>
    </row>
    <row r="18" spans="1:8">
      <c r="A18" s="456">
        <v>5.3</v>
      </c>
      <c r="B18" s="421" t="s">
        <v>734</v>
      </c>
      <c r="C18" s="412"/>
      <c r="D18" s="412"/>
      <c r="E18" s="413">
        <f t="shared" si="0"/>
        <v>0</v>
      </c>
      <c r="F18" s="412"/>
      <c r="G18" s="412"/>
      <c r="H18" s="413">
        <f t="shared" si="1"/>
        <v>0</v>
      </c>
    </row>
    <row r="19" spans="1:8">
      <c r="A19" s="456">
        <v>6</v>
      </c>
      <c r="B19" s="417" t="s">
        <v>735</v>
      </c>
      <c r="C19" s="412">
        <f>SUM(C20:C21)</f>
        <v>101941320.88243684</v>
      </c>
      <c r="D19" s="412">
        <f>SUM(D20:D21)</f>
        <v>47994109.118050627</v>
      </c>
      <c r="E19" s="413">
        <f t="shared" si="0"/>
        <v>149935430.00048748</v>
      </c>
      <c r="F19" s="412">
        <f>SUM(F20:F21)</f>
        <v>62379206.743106477</v>
      </c>
      <c r="G19" s="412">
        <f>SUM(G20:G21)</f>
        <v>19907202.468262773</v>
      </c>
      <c r="H19" s="413">
        <f t="shared" si="1"/>
        <v>82286409.211369246</v>
      </c>
    </row>
    <row r="20" spans="1:8">
      <c r="A20" s="456">
        <v>6.1</v>
      </c>
      <c r="B20" s="421" t="s">
        <v>568</v>
      </c>
      <c r="C20" s="412">
        <v>24462580.824963637</v>
      </c>
      <c r="D20" s="412">
        <v>0</v>
      </c>
      <c r="E20" s="413">
        <f t="shared" si="0"/>
        <v>24462580.824963637</v>
      </c>
      <c r="F20" s="412">
        <v>24999886.568560913</v>
      </c>
      <c r="G20" s="412">
        <v>2213884.3914239998</v>
      </c>
      <c r="H20" s="413">
        <f t="shared" si="1"/>
        <v>27213770.959984913</v>
      </c>
    </row>
    <row r="21" spans="1:8">
      <c r="A21" s="456">
        <v>6.2</v>
      </c>
      <c r="B21" s="421" t="s">
        <v>734</v>
      </c>
      <c r="C21" s="412">
        <v>77478740.057473212</v>
      </c>
      <c r="D21" s="412">
        <v>47994109.118050627</v>
      </c>
      <c r="E21" s="413">
        <f t="shared" si="0"/>
        <v>125472849.17552385</v>
      </c>
      <c r="F21" s="412">
        <v>37379320.174545564</v>
      </c>
      <c r="G21" s="412">
        <v>17693318.076838773</v>
      </c>
      <c r="H21" s="413">
        <f t="shared" si="1"/>
        <v>55072638.251384333</v>
      </c>
    </row>
    <row r="22" spans="1:8">
      <c r="A22" s="456">
        <v>7</v>
      </c>
      <c r="B22" s="422" t="s">
        <v>736</v>
      </c>
      <c r="C22" s="412"/>
      <c r="D22" s="412"/>
      <c r="E22" s="413">
        <f t="shared" si="0"/>
        <v>0</v>
      </c>
      <c r="F22" s="412"/>
      <c r="G22" s="412"/>
      <c r="H22" s="413">
        <f t="shared" si="1"/>
        <v>0</v>
      </c>
    </row>
    <row r="23" spans="1:8">
      <c r="A23" s="456">
        <v>8</v>
      </c>
      <c r="B23" s="423" t="s">
        <v>737</v>
      </c>
      <c r="C23" s="412">
        <v>3453369.6819063118</v>
      </c>
      <c r="D23" s="412"/>
      <c r="E23" s="413">
        <f t="shared" si="0"/>
        <v>3453369.6819063118</v>
      </c>
      <c r="F23" s="412">
        <v>3651626.4593548691</v>
      </c>
      <c r="G23" s="412"/>
      <c r="H23" s="413">
        <f t="shared" si="1"/>
        <v>3651626.4593548691</v>
      </c>
    </row>
    <row r="24" spans="1:8">
      <c r="A24" s="456">
        <v>9</v>
      </c>
      <c r="B24" s="418" t="s">
        <v>738</v>
      </c>
      <c r="C24" s="412">
        <f>SUM(C25:C26)</f>
        <v>18260220.051328886</v>
      </c>
      <c r="D24" s="412">
        <f>SUM(D25:D26)</f>
        <v>0</v>
      </c>
      <c r="E24" s="413">
        <f t="shared" si="0"/>
        <v>18260220.051328886</v>
      </c>
      <c r="F24" s="412">
        <f>SUM(F25:F26)</f>
        <v>20643828.830000006</v>
      </c>
      <c r="G24" s="412">
        <f>SUM(G25:G26)</f>
        <v>0</v>
      </c>
      <c r="H24" s="413">
        <f t="shared" si="1"/>
        <v>20643828.830000006</v>
      </c>
    </row>
    <row r="25" spans="1:8">
      <c r="A25" s="456">
        <v>9.1</v>
      </c>
      <c r="B25" s="424" t="s">
        <v>739</v>
      </c>
      <c r="C25" s="412">
        <v>18260220.051328886</v>
      </c>
      <c r="D25" s="412"/>
      <c r="E25" s="413">
        <f t="shared" si="0"/>
        <v>18260220.051328886</v>
      </c>
      <c r="F25" s="412">
        <v>20643828.830000006</v>
      </c>
      <c r="G25" s="412"/>
      <c r="H25" s="413">
        <f t="shared" si="1"/>
        <v>20643828.830000006</v>
      </c>
    </row>
    <row r="26" spans="1:8">
      <c r="A26" s="456">
        <v>9.1999999999999993</v>
      </c>
      <c r="B26" s="424" t="s">
        <v>740</v>
      </c>
      <c r="C26" s="412"/>
      <c r="D26" s="412"/>
      <c r="E26" s="413">
        <f t="shared" si="0"/>
        <v>0</v>
      </c>
      <c r="F26" s="412"/>
      <c r="G26" s="412"/>
      <c r="H26" s="413">
        <f t="shared" si="1"/>
        <v>0</v>
      </c>
    </row>
    <row r="27" spans="1:8">
      <c r="A27" s="456">
        <v>10</v>
      </c>
      <c r="B27" s="418" t="s">
        <v>36</v>
      </c>
      <c r="C27" s="412">
        <f>SUM(C28:C29)</f>
        <v>1802685.9099999992</v>
      </c>
      <c r="D27" s="412">
        <f>SUM(D28:D29)</f>
        <v>0</v>
      </c>
      <c r="E27" s="413">
        <f t="shared" si="0"/>
        <v>1802685.9099999992</v>
      </c>
      <c r="F27" s="412">
        <f>SUM(F28:F29)</f>
        <v>1120485.0400000012</v>
      </c>
      <c r="G27" s="412">
        <f>SUM(G28:G29)</f>
        <v>0</v>
      </c>
      <c r="H27" s="413">
        <f t="shared" si="1"/>
        <v>1120485.0400000012</v>
      </c>
    </row>
    <row r="28" spans="1:8">
      <c r="A28" s="456">
        <v>10.1</v>
      </c>
      <c r="B28" s="424" t="s">
        <v>741</v>
      </c>
      <c r="C28" s="412"/>
      <c r="D28" s="412"/>
      <c r="E28" s="413">
        <f t="shared" si="0"/>
        <v>0</v>
      </c>
      <c r="F28" s="412"/>
      <c r="G28" s="412"/>
      <c r="H28" s="413">
        <f t="shared" si="1"/>
        <v>0</v>
      </c>
    </row>
    <row r="29" spans="1:8">
      <c r="A29" s="456">
        <v>10.199999999999999</v>
      </c>
      <c r="B29" s="424" t="s">
        <v>742</v>
      </c>
      <c r="C29" s="412">
        <v>1802685.9099999992</v>
      </c>
      <c r="D29" s="412"/>
      <c r="E29" s="413">
        <f t="shared" si="0"/>
        <v>1802685.9099999992</v>
      </c>
      <c r="F29" s="412">
        <v>1120485.0400000012</v>
      </c>
      <c r="G29" s="412"/>
      <c r="H29" s="413">
        <f t="shared" si="1"/>
        <v>1120485.0400000012</v>
      </c>
    </row>
    <row r="30" spans="1:8">
      <c r="A30" s="456">
        <v>11</v>
      </c>
      <c r="B30" s="418" t="s">
        <v>743</v>
      </c>
      <c r="C30" s="412">
        <f>SUM(C31:C32)</f>
        <v>1271692.1704635108</v>
      </c>
      <c r="D30" s="412">
        <f>SUM(D31:D32)</f>
        <v>0</v>
      </c>
      <c r="E30" s="413">
        <f t="shared" si="0"/>
        <v>1271692.1704635108</v>
      </c>
      <c r="F30" s="412">
        <f>SUM(F31:F32)</f>
        <v>45248.5</v>
      </c>
      <c r="G30" s="412">
        <f>SUM(G31:G32)</f>
        <v>0</v>
      </c>
      <c r="H30" s="413">
        <f t="shared" si="1"/>
        <v>45248.5</v>
      </c>
    </row>
    <row r="31" spans="1:8">
      <c r="A31" s="456">
        <v>11.1</v>
      </c>
      <c r="B31" s="424" t="s">
        <v>744</v>
      </c>
      <c r="C31" s="412">
        <v>45248.5</v>
      </c>
      <c r="D31" s="412"/>
      <c r="E31" s="413">
        <f t="shared" si="0"/>
        <v>45248.5</v>
      </c>
      <c r="F31" s="412">
        <v>45248.5</v>
      </c>
      <c r="G31" s="412"/>
      <c r="H31" s="413">
        <f t="shared" si="1"/>
        <v>45248.5</v>
      </c>
    </row>
    <row r="32" spans="1:8">
      <c r="A32" s="456">
        <v>11.2</v>
      </c>
      <c r="B32" s="424" t="s">
        <v>745</v>
      </c>
      <c r="C32" s="412">
        <v>1226443.6704635108</v>
      </c>
      <c r="D32" s="412"/>
      <c r="E32" s="413">
        <f t="shared" si="0"/>
        <v>1226443.6704635108</v>
      </c>
      <c r="F32" s="412"/>
      <c r="G32" s="412"/>
      <c r="H32" s="413">
        <f t="shared" si="1"/>
        <v>0</v>
      </c>
    </row>
    <row r="33" spans="1:8">
      <c r="A33" s="456">
        <v>13</v>
      </c>
      <c r="B33" s="418" t="s">
        <v>99</v>
      </c>
      <c r="C33" s="412">
        <v>15342248.185490001</v>
      </c>
      <c r="D33" s="412">
        <v>107023.74000000002</v>
      </c>
      <c r="E33" s="413">
        <f t="shared" si="0"/>
        <v>15449271.925490001</v>
      </c>
      <c r="F33" s="412">
        <v>4994711.71</v>
      </c>
      <c r="G33" s="412">
        <v>38863.100000000006</v>
      </c>
      <c r="H33" s="413">
        <f t="shared" si="1"/>
        <v>5033574.8099999996</v>
      </c>
    </row>
    <row r="34" spans="1:8">
      <c r="A34" s="456">
        <v>13.1</v>
      </c>
      <c r="B34" s="425" t="s">
        <v>746</v>
      </c>
      <c r="C34" s="412"/>
      <c r="D34" s="412"/>
      <c r="E34" s="413">
        <f t="shared" si="0"/>
        <v>0</v>
      </c>
      <c r="F34" s="412"/>
      <c r="G34" s="412"/>
      <c r="H34" s="413">
        <f t="shared" si="1"/>
        <v>0</v>
      </c>
    </row>
    <row r="35" spans="1:8">
      <c r="A35" s="456">
        <v>13.2</v>
      </c>
      <c r="B35" s="425" t="s">
        <v>747</v>
      </c>
      <c r="C35" s="412"/>
      <c r="D35" s="412"/>
      <c r="E35" s="413">
        <f t="shared" si="0"/>
        <v>0</v>
      </c>
      <c r="F35" s="412"/>
      <c r="G35" s="412"/>
      <c r="H35" s="413">
        <f t="shared" si="1"/>
        <v>0</v>
      </c>
    </row>
    <row r="36" spans="1:8">
      <c r="A36" s="456">
        <v>14</v>
      </c>
      <c r="B36" s="426" t="s">
        <v>748</v>
      </c>
      <c r="C36" s="412">
        <f>SUM(C7,C11,C13,C14,C15,C19,C22,C23,C24,C27,C30,C33)</f>
        <v>154076742.71594501</v>
      </c>
      <c r="D36" s="412">
        <f>SUM(D7,D11,D13,D14,D15,D19,D22,D23,D24,D27,D30,D33)</f>
        <v>68965296.578050584</v>
      </c>
      <c r="E36" s="413">
        <f t="shared" si="0"/>
        <v>223042039.29399559</v>
      </c>
      <c r="F36" s="412">
        <f>SUM(F7,F11,F13,F14,F15,F19,F22,F23,F24,F27,F30,F33)</f>
        <v>134351592.25601602</v>
      </c>
      <c r="G36" s="412">
        <f>SUM(G7,G11,G13,G14,G15,G19,G22,G23,G24,G27,G30,G33)</f>
        <v>32717667.048262797</v>
      </c>
      <c r="H36" s="413">
        <f t="shared" si="1"/>
        <v>167069259.30427882</v>
      </c>
    </row>
    <row r="37" spans="1:8" ht="22.5" customHeight="1">
      <c r="A37" s="456"/>
      <c r="B37" s="427" t="s">
        <v>104</v>
      </c>
      <c r="C37" s="767"/>
      <c r="D37" s="768"/>
      <c r="E37" s="768"/>
      <c r="F37" s="768"/>
      <c r="G37" s="768"/>
      <c r="H37" s="769"/>
    </row>
    <row r="38" spans="1:8">
      <c r="A38" s="456">
        <v>15</v>
      </c>
      <c r="B38" s="428" t="s">
        <v>749</v>
      </c>
      <c r="C38" s="429">
        <v>0</v>
      </c>
      <c r="D38" s="429">
        <v>241256.85203463197</v>
      </c>
      <c r="E38" s="430">
        <f>C38+D38</f>
        <v>241256.85203463197</v>
      </c>
      <c r="F38" s="429">
        <v>240.22999999998137</v>
      </c>
      <c r="G38" s="429">
        <v>0</v>
      </c>
      <c r="H38" s="430">
        <f>F38+G38</f>
        <v>240.22999999998137</v>
      </c>
    </row>
    <row r="39" spans="1:8">
      <c r="A39" s="456">
        <v>15.1</v>
      </c>
      <c r="B39" s="431" t="s">
        <v>729</v>
      </c>
      <c r="C39" s="429">
        <v>0</v>
      </c>
      <c r="D39" s="429">
        <v>241256.85203463197</v>
      </c>
      <c r="E39" s="430">
        <f t="shared" ref="E39:E53" si="2">C39+D39</f>
        <v>241256.85203463197</v>
      </c>
      <c r="F39" s="429">
        <v>240.22999999998137</v>
      </c>
      <c r="G39" s="429">
        <v>0</v>
      </c>
      <c r="H39" s="430">
        <f t="shared" ref="H39:H53" si="3">F39+G39</f>
        <v>240.22999999998137</v>
      </c>
    </row>
    <row r="40" spans="1:8" ht="24" customHeight="1">
      <c r="A40" s="456">
        <v>16</v>
      </c>
      <c r="B40" s="422" t="s">
        <v>750</v>
      </c>
      <c r="C40" s="429"/>
      <c r="D40" s="429"/>
      <c r="E40" s="430">
        <f t="shared" si="2"/>
        <v>0</v>
      </c>
      <c r="F40" s="429"/>
      <c r="G40" s="429"/>
      <c r="H40" s="430">
        <f t="shared" si="3"/>
        <v>0</v>
      </c>
    </row>
    <row r="41" spans="1:8">
      <c r="A41" s="456">
        <v>17</v>
      </c>
      <c r="B41" s="422" t="s">
        <v>751</v>
      </c>
      <c r="C41" s="429">
        <f>SUM(C42:C45)</f>
        <v>126951389.29027124</v>
      </c>
      <c r="D41" s="429">
        <f>SUM(D42:D45)</f>
        <v>30201255.482420493</v>
      </c>
      <c r="E41" s="430">
        <f t="shared" si="2"/>
        <v>157152644.77269173</v>
      </c>
      <c r="F41" s="429">
        <f>SUM(F42:F45)</f>
        <v>79802951.652684465</v>
      </c>
      <c r="G41" s="429">
        <f>SUM(G42:G45)</f>
        <v>22232761.02</v>
      </c>
      <c r="H41" s="430">
        <f t="shared" si="3"/>
        <v>102035712.67268446</v>
      </c>
    </row>
    <row r="42" spans="1:8">
      <c r="A42" s="456">
        <v>17.100000000000001</v>
      </c>
      <c r="B42" s="432" t="s">
        <v>752</v>
      </c>
      <c r="C42" s="429">
        <v>122801724.36126456</v>
      </c>
      <c r="D42" s="429">
        <v>29210729.340000004</v>
      </c>
      <c r="E42" s="430">
        <f t="shared" si="2"/>
        <v>152012453.70126456</v>
      </c>
      <c r="F42" s="429">
        <v>79776058.112684458</v>
      </c>
      <c r="G42" s="429">
        <v>20860537.649999999</v>
      </c>
      <c r="H42" s="430">
        <f t="shared" si="3"/>
        <v>100636595.76268446</v>
      </c>
    </row>
    <row r="43" spans="1:8">
      <c r="A43" s="456">
        <v>17.2</v>
      </c>
      <c r="B43" s="433" t="s">
        <v>100</v>
      </c>
      <c r="C43" s="429">
        <v>4134224.6400000127</v>
      </c>
      <c r="D43" s="429">
        <v>0</v>
      </c>
      <c r="E43" s="430">
        <f t="shared" si="2"/>
        <v>4134224.6400000127</v>
      </c>
      <c r="F43" s="429">
        <v>0</v>
      </c>
      <c r="G43" s="429">
        <v>0</v>
      </c>
      <c r="H43" s="430">
        <f t="shared" si="3"/>
        <v>0</v>
      </c>
    </row>
    <row r="44" spans="1:8">
      <c r="A44" s="456">
        <v>17.3</v>
      </c>
      <c r="B44" s="432" t="s">
        <v>753</v>
      </c>
      <c r="C44" s="429"/>
      <c r="D44" s="429"/>
      <c r="E44" s="430">
        <f t="shared" si="2"/>
        <v>0</v>
      </c>
      <c r="F44" s="429"/>
      <c r="G44" s="429"/>
      <c r="H44" s="430">
        <f t="shared" si="3"/>
        <v>0</v>
      </c>
    </row>
    <row r="45" spans="1:8">
      <c r="A45" s="456">
        <v>17.399999999999999</v>
      </c>
      <c r="B45" s="432" t="s">
        <v>754</v>
      </c>
      <c r="C45" s="429">
        <v>15440.289006663528</v>
      </c>
      <c r="D45" s="429">
        <v>990526.14242049074</v>
      </c>
      <c r="E45" s="430">
        <f t="shared" si="2"/>
        <v>1005966.4314271542</v>
      </c>
      <c r="F45" s="429">
        <v>26893.540000000074</v>
      </c>
      <c r="G45" s="429">
        <v>1372223.3699999999</v>
      </c>
      <c r="H45" s="430">
        <f t="shared" si="3"/>
        <v>1399116.91</v>
      </c>
    </row>
    <row r="46" spans="1:8">
      <c r="A46" s="456">
        <v>18</v>
      </c>
      <c r="B46" s="418" t="s">
        <v>755</v>
      </c>
      <c r="C46" s="429">
        <v>63663.17877498021</v>
      </c>
      <c r="D46" s="429">
        <v>27103.754644928264</v>
      </c>
      <c r="E46" s="430">
        <f t="shared" si="2"/>
        <v>90766.93341990847</v>
      </c>
      <c r="F46" s="429">
        <v>26456.311641654211</v>
      </c>
      <c r="G46" s="429">
        <v>29558.818441389762</v>
      </c>
      <c r="H46" s="430">
        <f t="shared" si="3"/>
        <v>56015.130083043972</v>
      </c>
    </row>
    <row r="47" spans="1:8">
      <c r="A47" s="456">
        <v>19</v>
      </c>
      <c r="B47" s="418" t="s">
        <v>756</v>
      </c>
      <c r="C47" s="429">
        <f>SUM(C48:C49)</f>
        <v>0</v>
      </c>
      <c r="D47" s="429">
        <f>SUM(D48:D49)</f>
        <v>0</v>
      </c>
      <c r="E47" s="430">
        <f t="shared" si="2"/>
        <v>0</v>
      </c>
      <c r="F47" s="429">
        <f>SUM(F48:F49)</f>
        <v>1831361.398579011</v>
      </c>
      <c r="G47" s="429">
        <f>SUM(G48:G49)</f>
        <v>0</v>
      </c>
      <c r="H47" s="430">
        <f t="shared" si="3"/>
        <v>1831361.398579011</v>
      </c>
    </row>
    <row r="48" spans="1:8">
      <c r="A48" s="456">
        <v>19.100000000000001</v>
      </c>
      <c r="B48" s="434" t="s">
        <v>757</v>
      </c>
      <c r="C48" s="429"/>
      <c r="D48" s="429"/>
      <c r="E48" s="430">
        <f t="shared" si="2"/>
        <v>0</v>
      </c>
      <c r="F48" s="429"/>
      <c r="G48" s="429"/>
      <c r="H48" s="430">
        <f t="shared" si="3"/>
        <v>0</v>
      </c>
    </row>
    <row r="49" spans="1:8">
      <c r="A49" s="456">
        <v>19.2</v>
      </c>
      <c r="B49" s="435" t="s">
        <v>758</v>
      </c>
      <c r="C49" s="429"/>
      <c r="D49" s="429"/>
      <c r="E49" s="430">
        <f t="shared" si="2"/>
        <v>0</v>
      </c>
      <c r="F49" s="429">
        <v>1831361.398579011</v>
      </c>
      <c r="G49" s="429"/>
      <c r="H49" s="430">
        <f t="shared" si="3"/>
        <v>1831361.398579011</v>
      </c>
    </row>
    <row r="50" spans="1:8">
      <c r="A50" s="456">
        <v>20</v>
      </c>
      <c r="B50" s="436" t="s">
        <v>101</v>
      </c>
      <c r="C50" s="429"/>
      <c r="D50" s="429">
        <v>2131730.3819251363</v>
      </c>
      <c r="E50" s="430">
        <f t="shared" si="2"/>
        <v>2131730.3819251363</v>
      </c>
      <c r="F50" s="429">
        <v>2878544.5300000003</v>
      </c>
      <c r="G50" s="429"/>
      <c r="H50" s="430">
        <f t="shared" si="3"/>
        <v>2878544.5300000003</v>
      </c>
    </row>
    <row r="51" spans="1:8">
      <c r="A51" s="456">
        <v>21</v>
      </c>
      <c r="B51" s="437" t="s">
        <v>89</v>
      </c>
      <c r="C51" s="429">
        <v>1015719.4788757988</v>
      </c>
      <c r="D51" s="429">
        <v>343979.95000000007</v>
      </c>
      <c r="E51" s="430">
        <f t="shared" si="2"/>
        <v>1359699.4288757988</v>
      </c>
      <c r="F51" s="429">
        <v>988505.64000000048</v>
      </c>
      <c r="G51" s="429">
        <v>242202.71999999997</v>
      </c>
      <c r="H51" s="430">
        <f t="shared" si="3"/>
        <v>1230708.3600000003</v>
      </c>
    </row>
    <row r="52" spans="1:8">
      <c r="A52" s="456">
        <v>21.1</v>
      </c>
      <c r="B52" s="433" t="s">
        <v>759</v>
      </c>
      <c r="C52" s="429"/>
      <c r="D52" s="429"/>
      <c r="E52" s="430">
        <f t="shared" si="2"/>
        <v>0</v>
      </c>
      <c r="F52" s="429"/>
      <c r="G52" s="429"/>
      <c r="H52" s="430">
        <f t="shared" si="3"/>
        <v>0</v>
      </c>
    </row>
    <row r="53" spans="1:8">
      <c r="A53" s="456">
        <v>22</v>
      </c>
      <c r="B53" s="436" t="s">
        <v>760</v>
      </c>
      <c r="C53" s="429">
        <f>SUM(C38,C40,C41,C46,C47,C50,C51)</f>
        <v>128030771.94792202</v>
      </c>
      <c r="D53" s="429">
        <f>SUM(D38,D40,D41,D46,D47,D50,D51)</f>
        <v>32945326.421025187</v>
      </c>
      <c r="E53" s="430">
        <f t="shared" si="2"/>
        <v>160976098.36894721</v>
      </c>
      <c r="F53" s="429">
        <f>SUM(F38,F40,F41,F46,F47,F50,F51)</f>
        <v>85528059.762905136</v>
      </c>
      <c r="G53" s="429">
        <f>SUM(G38,G40,G41,G46,G47,G50,G51)</f>
        <v>22504522.558441389</v>
      </c>
      <c r="H53" s="430">
        <f t="shared" si="3"/>
        <v>108032582.32134652</v>
      </c>
    </row>
    <row r="54" spans="1:8" ht="24" customHeight="1">
      <c r="A54" s="456"/>
      <c r="B54" s="438" t="s">
        <v>761</v>
      </c>
      <c r="C54" s="770"/>
      <c r="D54" s="771"/>
      <c r="E54" s="771"/>
      <c r="F54" s="771"/>
      <c r="G54" s="771"/>
      <c r="H54" s="772"/>
    </row>
    <row r="55" spans="1:8">
      <c r="A55" s="456">
        <v>23</v>
      </c>
      <c r="B55" s="649" t="s">
        <v>990</v>
      </c>
      <c r="C55" s="429">
        <v>86746400</v>
      </c>
      <c r="D55" s="429"/>
      <c r="E55" s="430">
        <f>C55+D55</f>
        <v>86746400</v>
      </c>
      <c r="F55" s="429">
        <v>72746400</v>
      </c>
      <c r="G55" s="429"/>
      <c r="H55" s="430">
        <f>F55+G55</f>
        <v>72746400</v>
      </c>
    </row>
    <row r="56" spans="1:8">
      <c r="A56" s="456">
        <v>24</v>
      </c>
      <c r="B56" s="436" t="s">
        <v>762</v>
      </c>
      <c r="C56" s="429"/>
      <c r="D56" s="429"/>
      <c r="E56" s="430">
        <f t="shared" ref="E56:E69" si="4">C56+D56</f>
        <v>0</v>
      </c>
      <c r="F56" s="429"/>
      <c r="G56" s="429"/>
      <c r="H56" s="430">
        <f t="shared" ref="H56:H69" si="5">F56+G56</f>
        <v>0</v>
      </c>
    </row>
    <row r="57" spans="1:8">
      <c r="A57" s="456">
        <v>25</v>
      </c>
      <c r="B57" s="436" t="s">
        <v>102</v>
      </c>
      <c r="C57" s="429"/>
      <c r="D57" s="429"/>
      <c r="E57" s="430">
        <f t="shared" si="4"/>
        <v>0</v>
      </c>
      <c r="F57" s="429"/>
      <c r="G57" s="429"/>
      <c r="H57" s="430">
        <f t="shared" si="5"/>
        <v>0</v>
      </c>
    </row>
    <row r="58" spans="1:8">
      <c r="A58" s="456">
        <v>26</v>
      </c>
      <c r="B58" s="418" t="s">
        <v>763</v>
      </c>
      <c r="C58" s="429"/>
      <c r="D58" s="429"/>
      <c r="E58" s="430">
        <f t="shared" si="4"/>
        <v>0</v>
      </c>
      <c r="F58" s="429"/>
      <c r="G58" s="429"/>
      <c r="H58" s="430">
        <f t="shared" si="5"/>
        <v>0</v>
      </c>
    </row>
    <row r="59" spans="1:8">
      <c r="A59" s="456">
        <v>27</v>
      </c>
      <c r="B59" s="418" t="s">
        <v>764</v>
      </c>
      <c r="C59" s="429">
        <f>SUM(C60:C61)</f>
        <v>0</v>
      </c>
      <c r="D59" s="429">
        <f>SUM(D60:D61)</f>
        <v>0</v>
      </c>
      <c r="E59" s="430">
        <f t="shared" si="4"/>
        <v>0</v>
      </c>
      <c r="F59" s="429"/>
      <c r="G59" s="429"/>
      <c r="H59" s="430">
        <f t="shared" si="5"/>
        <v>0</v>
      </c>
    </row>
    <row r="60" spans="1:8">
      <c r="A60" s="456">
        <v>27.1</v>
      </c>
      <c r="B60" s="434" t="s">
        <v>765</v>
      </c>
      <c r="C60" s="429"/>
      <c r="D60" s="429"/>
      <c r="E60" s="430">
        <f t="shared" si="4"/>
        <v>0</v>
      </c>
      <c r="F60" s="429"/>
      <c r="G60" s="429"/>
      <c r="H60" s="430">
        <f t="shared" si="5"/>
        <v>0</v>
      </c>
    </row>
    <row r="61" spans="1:8">
      <c r="A61" s="456">
        <v>27.2</v>
      </c>
      <c r="B61" s="432" t="s">
        <v>766</v>
      </c>
      <c r="C61" s="429"/>
      <c r="D61" s="429"/>
      <c r="E61" s="430">
        <f t="shared" si="4"/>
        <v>0</v>
      </c>
      <c r="F61" s="429"/>
      <c r="G61" s="429"/>
      <c r="H61" s="430">
        <f t="shared" si="5"/>
        <v>0</v>
      </c>
    </row>
    <row r="62" spans="1:8">
      <c r="A62" s="456">
        <v>28</v>
      </c>
      <c r="B62" s="437" t="s">
        <v>767</v>
      </c>
      <c r="C62" s="429"/>
      <c r="D62" s="429"/>
      <c r="E62" s="430">
        <f t="shared" si="4"/>
        <v>0</v>
      </c>
      <c r="F62" s="429"/>
      <c r="G62" s="429"/>
      <c r="H62" s="430">
        <f t="shared" si="5"/>
        <v>0</v>
      </c>
    </row>
    <row r="63" spans="1:8">
      <c r="A63" s="456">
        <v>29</v>
      </c>
      <c r="B63" s="418" t="s">
        <v>768</v>
      </c>
      <c r="C63" s="429">
        <f>SUM(C64:C66)</f>
        <v>3486012.7618743451</v>
      </c>
      <c r="D63" s="429">
        <f>SUM(D64:D66)</f>
        <v>0</v>
      </c>
      <c r="E63" s="430">
        <f t="shared" si="4"/>
        <v>3486012.7618743451</v>
      </c>
      <c r="F63" s="429">
        <f>F64</f>
        <v>3985507.7298158458</v>
      </c>
      <c r="G63" s="429"/>
      <c r="H63" s="430">
        <f t="shared" si="5"/>
        <v>3985507.7298158458</v>
      </c>
    </row>
    <row r="64" spans="1:8">
      <c r="A64" s="456">
        <v>29.1</v>
      </c>
      <c r="B64" s="421" t="s">
        <v>769</v>
      </c>
      <c r="C64" s="429">
        <v>3486012.7618743451</v>
      </c>
      <c r="D64" s="429"/>
      <c r="E64" s="430">
        <f t="shared" si="4"/>
        <v>3486012.7618743451</v>
      </c>
      <c r="F64" s="429">
        <v>3985507.7298158458</v>
      </c>
      <c r="G64" s="429"/>
      <c r="H64" s="430">
        <f t="shared" si="5"/>
        <v>3985507.7298158458</v>
      </c>
    </row>
    <row r="65" spans="1:8" ht="24.9" customHeight="1">
      <c r="A65" s="456">
        <v>29.2</v>
      </c>
      <c r="B65" s="434" t="s">
        <v>770</v>
      </c>
      <c r="C65" s="429"/>
      <c r="D65" s="429"/>
      <c r="E65" s="430">
        <f t="shared" si="4"/>
        <v>0</v>
      </c>
      <c r="F65" s="429"/>
      <c r="G65" s="429"/>
      <c r="H65" s="430">
        <f t="shared" si="5"/>
        <v>0</v>
      </c>
    </row>
    <row r="66" spans="1:8" ht="22.5" customHeight="1">
      <c r="A66" s="456">
        <v>29.3</v>
      </c>
      <c r="B66" s="424" t="s">
        <v>771</v>
      </c>
      <c r="C66" s="429"/>
      <c r="D66" s="429"/>
      <c r="E66" s="430">
        <f t="shared" si="4"/>
        <v>0</v>
      </c>
      <c r="F66" s="429"/>
      <c r="G66" s="429"/>
      <c r="H66" s="430">
        <f t="shared" si="5"/>
        <v>0</v>
      </c>
    </row>
    <row r="67" spans="1:8">
      <c r="A67" s="456">
        <v>30</v>
      </c>
      <c r="B67" s="418" t="s">
        <v>103</v>
      </c>
      <c r="C67" s="429">
        <v>-28166472.080826007</v>
      </c>
      <c r="D67" s="429"/>
      <c r="E67" s="430">
        <f t="shared" si="4"/>
        <v>-28166472.080826007</v>
      </c>
      <c r="F67" s="429">
        <v>-17695230.990883514</v>
      </c>
      <c r="G67" s="429"/>
      <c r="H67" s="430">
        <f t="shared" si="5"/>
        <v>-17695230.990883514</v>
      </c>
    </row>
    <row r="68" spans="1:8">
      <c r="A68" s="456">
        <v>31</v>
      </c>
      <c r="B68" s="439" t="s">
        <v>772</v>
      </c>
      <c r="C68" s="429">
        <f>SUM(C55,C56,C57,C58,C59,C62,C63,C67)</f>
        <v>62065940.681048341</v>
      </c>
      <c r="D68" s="429">
        <f>SUM(D55,D56,D57,D58,D59,D62,D63,D67)</f>
        <v>0</v>
      </c>
      <c r="E68" s="430">
        <f t="shared" si="4"/>
        <v>62065940.681048341</v>
      </c>
      <c r="F68" s="429">
        <f>SUM(F55,F56,F57,F58,F59,F62,F63,F67)</f>
        <v>59036676.738932326</v>
      </c>
      <c r="G68" s="429">
        <f>SUM(G55,G56,G57,G58,G59,G62,G63,G67)</f>
        <v>0</v>
      </c>
      <c r="H68" s="430">
        <f t="shared" si="5"/>
        <v>59036676.738932326</v>
      </c>
    </row>
    <row r="69" spans="1:8">
      <c r="A69" s="456">
        <v>32</v>
      </c>
      <c r="B69" s="440" t="s">
        <v>773</v>
      </c>
      <c r="C69" s="753">
        <f>SUM(C53,C68)</f>
        <v>190096712.62897035</v>
      </c>
      <c r="D69" s="753">
        <f>SUM(D53,D68)</f>
        <v>32945326.421025187</v>
      </c>
      <c r="E69" s="754">
        <f t="shared" si="4"/>
        <v>223042039.04999554</v>
      </c>
      <c r="F69" s="753">
        <f>F68+F53</f>
        <v>144564736.50183746</v>
      </c>
      <c r="G69" s="753">
        <f>G68+G53</f>
        <v>22504522.558441389</v>
      </c>
      <c r="H69" s="754">
        <f t="shared" si="5"/>
        <v>167069259.06027886</v>
      </c>
    </row>
    <row r="70" spans="1:8">
      <c r="E70" s="675"/>
      <c r="H70" s="675"/>
    </row>
    <row r="76" spans="1:8">
      <c r="C76" s="675"/>
      <c r="D76" s="675"/>
      <c r="E76" s="675"/>
      <c r="F76" s="675"/>
      <c r="G76" s="675"/>
      <c r="H76" s="675"/>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H45"/>
  <sheetViews>
    <sheetView topLeftCell="A38" zoomScaleNormal="100" workbookViewId="0">
      <selection activeCell="D26" sqref="D26"/>
    </sheetView>
  </sheetViews>
  <sheetFormatPr defaultRowHeight="14.4"/>
  <cols>
    <col min="2" max="2" width="66.5546875" customWidth="1"/>
    <col min="3" max="8" width="17.88671875" customWidth="1"/>
  </cols>
  <sheetData>
    <row r="1" spans="1:8">
      <c r="A1" s="13" t="s">
        <v>108</v>
      </c>
      <c r="B1" s="317" t="str">
        <f>Info!C2</f>
        <v>სს სილქ ბანკი</v>
      </c>
      <c r="C1" s="12"/>
      <c r="D1" s="1"/>
      <c r="E1" s="1"/>
      <c r="F1" s="1"/>
      <c r="G1" s="1"/>
    </row>
    <row r="2" spans="1:8">
      <c r="A2" s="13" t="s">
        <v>109</v>
      </c>
      <c r="B2" s="655">
        <f>'1. key ratios'!B2</f>
        <v>45657</v>
      </c>
      <c r="C2" s="12"/>
      <c r="D2" s="1"/>
      <c r="E2" s="1"/>
      <c r="F2" s="1"/>
      <c r="G2" s="1"/>
    </row>
    <row r="3" spans="1:8" ht="15" thickBot="1">
      <c r="A3" s="13"/>
      <c r="B3" s="12"/>
      <c r="C3" s="12"/>
      <c r="D3" s="1"/>
      <c r="E3" s="1"/>
      <c r="F3" s="1"/>
      <c r="G3" s="1"/>
    </row>
    <row r="4" spans="1:8">
      <c r="A4" s="780" t="s">
        <v>25</v>
      </c>
      <c r="B4" s="778" t="s">
        <v>166</v>
      </c>
      <c r="C4" s="776" t="s">
        <v>114</v>
      </c>
      <c r="D4" s="776"/>
      <c r="E4" s="776"/>
      <c r="F4" s="776" t="s">
        <v>115</v>
      </c>
      <c r="G4" s="776"/>
      <c r="H4" s="777"/>
    </row>
    <row r="5" spans="1:8" ht="15.6" customHeight="1">
      <c r="A5" s="781"/>
      <c r="B5" s="779"/>
      <c r="C5" s="442" t="s">
        <v>26</v>
      </c>
      <c r="D5" s="442" t="s">
        <v>88</v>
      </c>
      <c r="E5" s="442" t="s">
        <v>66</v>
      </c>
      <c r="F5" s="442" t="s">
        <v>26</v>
      </c>
      <c r="G5" s="442" t="s">
        <v>88</v>
      </c>
      <c r="H5" s="442" t="s">
        <v>66</v>
      </c>
    </row>
    <row r="6" spans="1:8">
      <c r="A6" s="470">
        <v>1</v>
      </c>
      <c r="B6" s="443" t="s">
        <v>774</v>
      </c>
      <c r="C6" s="429">
        <f>SUM(C7:C12)</f>
        <v>15007027.810871581</v>
      </c>
      <c r="D6" s="429">
        <f>SUM(D7:D12)</f>
        <v>3594537.8464921983</v>
      </c>
      <c r="E6" s="430">
        <f>C6+D6</f>
        <v>18601565.65736378</v>
      </c>
      <c r="F6" s="429">
        <f>SUM(F7:F12)</f>
        <v>8390991.6259471755</v>
      </c>
      <c r="G6" s="429">
        <f>SUM(G7:G12)</f>
        <v>1213918.6720988187</v>
      </c>
      <c r="H6" s="430">
        <f>F6+G6</f>
        <v>9604910.2980459947</v>
      </c>
    </row>
    <row r="7" spans="1:8">
      <c r="A7" s="470">
        <v>1.1000000000000001</v>
      </c>
      <c r="B7" s="444" t="s">
        <v>728</v>
      </c>
      <c r="C7" s="429"/>
      <c r="D7" s="429"/>
      <c r="E7" s="430">
        <f t="shared" ref="E7:E45" si="0">C7+D7</f>
        <v>0</v>
      </c>
      <c r="F7" s="429"/>
      <c r="G7" s="429"/>
      <c r="H7" s="430">
        <f t="shared" ref="H7:H44" si="1">F7+G7</f>
        <v>0</v>
      </c>
    </row>
    <row r="8" spans="1:8" ht="20.399999999999999">
      <c r="A8" s="470">
        <v>1.2</v>
      </c>
      <c r="B8" s="444" t="s">
        <v>775</v>
      </c>
      <c r="C8" s="429"/>
      <c r="D8" s="429"/>
      <c r="E8" s="430">
        <f t="shared" si="0"/>
        <v>0</v>
      </c>
      <c r="F8" s="429"/>
      <c r="G8" s="429"/>
      <c r="H8" s="430">
        <f t="shared" si="1"/>
        <v>0</v>
      </c>
    </row>
    <row r="9" spans="1:8" ht="21.6" customHeight="1">
      <c r="A9" s="470">
        <v>1.3</v>
      </c>
      <c r="B9" s="434" t="s">
        <v>776</v>
      </c>
      <c r="C9" s="429"/>
      <c r="D9" s="429"/>
      <c r="E9" s="430">
        <f t="shared" si="0"/>
        <v>0</v>
      </c>
      <c r="F9" s="429"/>
      <c r="G9" s="429"/>
      <c r="H9" s="430">
        <f t="shared" si="1"/>
        <v>0</v>
      </c>
    </row>
    <row r="10" spans="1:8" ht="20.399999999999999">
      <c r="A10" s="470">
        <v>1.4</v>
      </c>
      <c r="B10" s="434" t="s">
        <v>732</v>
      </c>
      <c r="C10" s="429"/>
      <c r="D10" s="429"/>
      <c r="E10" s="430">
        <f t="shared" si="0"/>
        <v>0</v>
      </c>
      <c r="F10" s="429"/>
      <c r="G10" s="429"/>
      <c r="H10" s="430">
        <f t="shared" si="1"/>
        <v>0</v>
      </c>
    </row>
    <row r="11" spans="1:8">
      <c r="A11" s="470">
        <v>1.5</v>
      </c>
      <c r="B11" s="434" t="s">
        <v>735</v>
      </c>
      <c r="C11" s="429">
        <v>15007027.810871581</v>
      </c>
      <c r="D11" s="429">
        <v>3594537.8464921983</v>
      </c>
      <c r="E11" s="430">
        <f t="shared" si="0"/>
        <v>18601565.65736378</v>
      </c>
      <c r="F11" s="429">
        <v>8390991.6259471755</v>
      </c>
      <c r="G11" s="429">
        <v>1213918.6720988187</v>
      </c>
      <c r="H11" s="430">
        <f t="shared" si="1"/>
        <v>9604910.2980459947</v>
      </c>
    </row>
    <row r="12" spans="1:8">
      <c r="A12" s="470">
        <v>1.6</v>
      </c>
      <c r="B12" s="435" t="s">
        <v>99</v>
      </c>
      <c r="C12" s="429"/>
      <c r="D12" s="429"/>
      <c r="E12" s="430">
        <f t="shared" si="0"/>
        <v>0</v>
      </c>
      <c r="F12" s="429"/>
      <c r="G12" s="429"/>
      <c r="H12" s="430">
        <f t="shared" si="1"/>
        <v>0</v>
      </c>
    </row>
    <row r="13" spans="1:8">
      <c r="A13" s="470">
        <v>2</v>
      </c>
      <c r="B13" s="445" t="s">
        <v>777</v>
      </c>
      <c r="C13" s="429">
        <f>SUM(C14:C17)</f>
        <v>-10970814.575953403</v>
      </c>
      <c r="D13" s="429">
        <f>SUM(D14:D17)</f>
        <v>-1114347.2317319771</v>
      </c>
      <c r="E13" s="430">
        <f t="shared" si="0"/>
        <v>-12085161.807685381</v>
      </c>
      <c r="F13" s="429">
        <f>SUM(F14:F17)</f>
        <v>-5140099.5178424213</v>
      </c>
      <c r="G13" s="429">
        <f>SUM(G14:G17)</f>
        <v>-345786.05999999988</v>
      </c>
      <c r="H13" s="430">
        <f t="shared" si="1"/>
        <v>-5485885.5778424209</v>
      </c>
    </row>
    <row r="14" spans="1:8">
      <c r="A14" s="470">
        <v>2.1</v>
      </c>
      <c r="B14" s="434" t="s">
        <v>778</v>
      </c>
      <c r="C14" s="429"/>
      <c r="D14" s="429"/>
      <c r="E14" s="430">
        <f t="shared" si="0"/>
        <v>0</v>
      </c>
      <c r="F14" s="429"/>
      <c r="G14" s="429"/>
      <c r="H14" s="430">
        <f t="shared" si="1"/>
        <v>0</v>
      </c>
    </row>
    <row r="15" spans="1:8" ht="24.6" customHeight="1">
      <c r="A15" s="470">
        <v>2.2000000000000002</v>
      </c>
      <c r="B15" s="434" t="s">
        <v>779</v>
      </c>
      <c r="C15" s="429"/>
      <c r="D15" s="429"/>
      <c r="E15" s="430">
        <f t="shared" si="0"/>
        <v>0</v>
      </c>
      <c r="F15" s="429"/>
      <c r="G15" s="429"/>
      <c r="H15" s="430">
        <f t="shared" si="1"/>
        <v>0</v>
      </c>
    </row>
    <row r="16" spans="1:8" ht="20.399999999999999" customHeight="1">
      <c r="A16" s="470">
        <v>2.2999999999999998</v>
      </c>
      <c r="B16" s="434" t="s">
        <v>780</v>
      </c>
      <c r="C16" s="429">
        <v>-10970814.575953403</v>
      </c>
      <c r="D16" s="429">
        <v>-1114347.2317319771</v>
      </c>
      <c r="E16" s="430">
        <f t="shared" si="0"/>
        <v>-12085161.807685381</v>
      </c>
      <c r="F16" s="429">
        <v>-5140099.5178424213</v>
      </c>
      <c r="G16" s="429">
        <v>-345786.05999999988</v>
      </c>
      <c r="H16" s="430">
        <f t="shared" si="1"/>
        <v>-5485885.5778424209</v>
      </c>
    </row>
    <row r="17" spans="1:8">
      <c r="A17" s="470">
        <v>2.4</v>
      </c>
      <c r="B17" s="434" t="s">
        <v>781</v>
      </c>
      <c r="C17" s="429"/>
      <c r="D17" s="429"/>
      <c r="E17" s="430">
        <f t="shared" si="0"/>
        <v>0</v>
      </c>
      <c r="F17" s="429"/>
      <c r="G17" s="429"/>
      <c r="H17" s="430">
        <f t="shared" si="1"/>
        <v>0</v>
      </c>
    </row>
    <row r="18" spans="1:8">
      <c r="A18" s="470">
        <v>3</v>
      </c>
      <c r="B18" s="445" t="s">
        <v>782</v>
      </c>
      <c r="C18" s="429"/>
      <c r="D18" s="429"/>
      <c r="E18" s="430">
        <f t="shared" si="0"/>
        <v>0</v>
      </c>
      <c r="F18" s="429"/>
      <c r="G18" s="429"/>
      <c r="H18" s="430">
        <f t="shared" si="1"/>
        <v>0</v>
      </c>
    </row>
    <row r="19" spans="1:8">
      <c r="A19" s="470">
        <v>4</v>
      </c>
      <c r="B19" s="445" t="s">
        <v>783</v>
      </c>
      <c r="C19" s="429">
        <v>228125.35999999818</v>
      </c>
      <c r="D19" s="429">
        <v>291493.09000000008</v>
      </c>
      <c r="E19" s="430">
        <f t="shared" si="0"/>
        <v>519618.44999999827</v>
      </c>
      <c r="F19" s="429">
        <v>121111.62000000017</v>
      </c>
      <c r="G19" s="429">
        <v>102786.47000000002</v>
      </c>
      <c r="H19" s="430">
        <f t="shared" si="1"/>
        <v>223898.0900000002</v>
      </c>
    </row>
    <row r="20" spans="1:8">
      <c r="A20" s="470">
        <v>5</v>
      </c>
      <c r="B20" s="445" t="s">
        <v>784</v>
      </c>
      <c r="C20" s="429">
        <v>-296723.58</v>
      </c>
      <c r="D20" s="429">
        <v>-174318.32999999993</v>
      </c>
      <c r="E20" s="430">
        <f t="shared" si="0"/>
        <v>-471041.90999999992</v>
      </c>
      <c r="F20" s="429">
        <v>-109818.22</v>
      </c>
      <c r="G20" s="429">
        <v>-97277.489999999991</v>
      </c>
      <c r="H20" s="430">
        <f t="shared" si="1"/>
        <v>-207095.71</v>
      </c>
    </row>
    <row r="21" spans="1:8" ht="38.4" customHeight="1">
      <c r="A21" s="470">
        <v>6</v>
      </c>
      <c r="B21" s="445" t="s">
        <v>785</v>
      </c>
      <c r="C21" s="429"/>
      <c r="D21" s="429"/>
      <c r="E21" s="430">
        <f t="shared" si="0"/>
        <v>0</v>
      </c>
      <c r="F21" s="429"/>
      <c r="G21" s="429"/>
      <c r="H21" s="430">
        <f t="shared" si="1"/>
        <v>0</v>
      </c>
    </row>
    <row r="22" spans="1:8" ht="27.6" customHeight="1">
      <c r="A22" s="470">
        <v>7</v>
      </c>
      <c r="B22" s="445" t="s">
        <v>786</v>
      </c>
      <c r="C22" s="429">
        <v>-288076.48932327627</v>
      </c>
      <c r="D22" s="429"/>
      <c r="E22" s="430">
        <f t="shared" si="0"/>
        <v>-288076.48932327627</v>
      </c>
      <c r="F22" s="429"/>
      <c r="G22" s="429"/>
      <c r="H22" s="430">
        <f t="shared" si="1"/>
        <v>0</v>
      </c>
    </row>
    <row r="23" spans="1:8" ht="36.9" customHeight="1">
      <c r="A23" s="470">
        <v>8</v>
      </c>
      <c r="B23" s="446" t="s">
        <v>787</v>
      </c>
      <c r="C23" s="429"/>
      <c r="D23" s="429"/>
      <c r="E23" s="430">
        <f t="shared" si="0"/>
        <v>0</v>
      </c>
      <c r="F23" s="429"/>
      <c r="G23" s="429"/>
      <c r="H23" s="430">
        <f t="shared" si="1"/>
        <v>0</v>
      </c>
    </row>
    <row r="24" spans="1:8" ht="34.5" customHeight="1">
      <c r="A24" s="470">
        <v>9</v>
      </c>
      <c r="B24" s="446" t="s">
        <v>788</v>
      </c>
      <c r="C24" s="429"/>
      <c r="D24" s="429"/>
      <c r="E24" s="430">
        <f t="shared" si="0"/>
        <v>0</v>
      </c>
      <c r="F24" s="429"/>
      <c r="G24" s="429"/>
      <c r="H24" s="430">
        <f t="shared" si="1"/>
        <v>0</v>
      </c>
    </row>
    <row r="25" spans="1:8">
      <c r="A25" s="470">
        <v>10</v>
      </c>
      <c r="B25" s="445" t="s">
        <v>789</v>
      </c>
      <c r="C25" s="429">
        <v>2359204.9591407478</v>
      </c>
      <c r="D25" s="429">
        <v>0</v>
      </c>
      <c r="E25" s="430">
        <f t="shared" si="0"/>
        <v>2359204.9591407478</v>
      </c>
      <c r="F25" s="429">
        <v>700495.25314170867</v>
      </c>
      <c r="G25" s="429">
        <v>0</v>
      </c>
      <c r="H25" s="430">
        <f t="shared" si="1"/>
        <v>700495.25314170867</v>
      </c>
    </row>
    <row r="26" spans="1:8" ht="27" customHeight="1">
      <c r="A26" s="470">
        <v>11</v>
      </c>
      <c r="B26" s="447" t="s">
        <v>790</v>
      </c>
      <c r="C26" s="429">
        <v>-28723.059449009626</v>
      </c>
      <c r="D26" s="429">
        <v>0</v>
      </c>
      <c r="E26" s="430">
        <f t="shared" si="0"/>
        <v>-28723.059449009626</v>
      </c>
      <c r="F26" s="429">
        <v>-75714.656308175443</v>
      </c>
      <c r="G26" s="429">
        <v>0</v>
      </c>
      <c r="H26" s="430">
        <f t="shared" si="1"/>
        <v>-75714.656308175443</v>
      </c>
    </row>
    <row r="27" spans="1:8">
      <c r="A27" s="470">
        <v>12</v>
      </c>
      <c r="B27" s="445" t="s">
        <v>791</v>
      </c>
      <c r="C27" s="429">
        <v>116834.70333301245</v>
      </c>
      <c r="D27" s="429">
        <v>28200.61</v>
      </c>
      <c r="E27" s="430">
        <f t="shared" si="0"/>
        <v>145035.31333301245</v>
      </c>
      <c r="F27" s="429">
        <v>70876.812015014584</v>
      </c>
      <c r="G27" s="429">
        <v>339.34</v>
      </c>
      <c r="H27" s="430">
        <f t="shared" si="1"/>
        <v>71216.152015014581</v>
      </c>
    </row>
    <row r="28" spans="1:8">
      <c r="A28" s="470">
        <v>13</v>
      </c>
      <c r="B28" s="448" t="s">
        <v>792</v>
      </c>
      <c r="C28" s="429">
        <v>-47163.781515999995</v>
      </c>
      <c r="D28" s="429">
        <v>0</v>
      </c>
      <c r="E28" s="430">
        <f t="shared" si="0"/>
        <v>-47163.781515999995</v>
      </c>
      <c r="F28" s="429">
        <v>-14043.119615</v>
      </c>
      <c r="G28" s="429">
        <v>0</v>
      </c>
      <c r="H28" s="430">
        <f t="shared" si="1"/>
        <v>-14043.119615</v>
      </c>
    </row>
    <row r="29" spans="1:8">
      <c r="A29" s="470">
        <v>14</v>
      </c>
      <c r="B29" s="449" t="s">
        <v>793</v>
      </c>
      <c r="C29" s="429">
        <f>SUM(C30:C31)</f>
        <v>-18435151.119902235</v>
      </c>
      <c r="D29" s="429">
        <f>SUM(D30:D31)</f>
        <v>-2094022.4799999967</v>
      </c>
      <c r="E29" s="430">
        <f t="shared" si="0"/>
        <v>-20529173.599902231</v>
      </c>
      <c r="F29" s="429">
        <f>SUM(F30:F31)</f>
        <v>-9632631.6300000008</v>
      </c>
      <c r="G29" s="429">
        <f>SUM(G30:G31)</f>
        <v>-1314671.9300000002</v>
      </c>
      <c r="H29" s="430">
        <f t="shared" si="1"/>
        <v>-10947303.560000001</v>
      </c>
    </row>
    <row r="30" spans="1:8">
      <c r="A30" s="470">
        <v>14.1</v>
      </c>
      <c r="B30" s="424" t="s">
        <v>794</v>
      </c>
      <c r="C30" s="429">
        <v>-11143624.038875796</v>
      </c>
      <c r="D30" s="429">
        <v>0</v>
      </c>
      <c r="E30" s="430">
        <f t="shared" si="0"/>
        <v>-11143624.038875796</v>
      </c>
      <c r="F30" s="429">
        <v>-6607226.6000000006</v>
      </c>
      <c r="G30" s="429">
        <v>0</v>
      </c>
      <c r="H30" s="430">
        <f t="shared" si="1"/>
        <v>-6607226.6000000006</v>
      </c>
    </row>
    <row r="31" spans="1:8">
      <c r="A31" s="470">
        <v>14.2</v>
      </c>
      <c r="B31" s="424" t="s">
        <v>795</v>
      </c>
      <c r="C31" s="429">
        <v>-7291527.0810264386</v>
      </c>
      <c r="D31" s="429">
        <v>-2094022.4799999967</v>
      </c>
      <c r="E31" s="430">
        <f t="shared" si="0"/>
        <v>-9385549.5610264353</v>
      </c>
      <c r="F31" s="429">
        <v>-3025405.0300000003</v>
      </c>
      <c r="G31" s="429">
        <v>-1314671.9300000002</v>
      </c>
      <c r="H31" s="430">
        <f t="shared" si="1"/>
        <v>-4340076.9600000009</v>
      </c>
    </row>
    <row r="32" spans="1:8">
      <c r="A32" s="470">
        <v>15</v>
      </c>
      <c r="B32" s="450" t="s">
        <v>796</v>
      </c>
      <c r="C32" s="429">
        <v>-1219489.0214789619</v>
      </c>
      <c r="D32" s="429">
        <v>0</v>
      </c>
      <c r="E32" s="430">
        <f t="shared" si="0"/>
        <v>-1219489.0214789619</v>
      </c>
      <c r="F32" s="429">
        <v>-990970.64</v>
      </c>
      <c r="G32" s="429">
        <v>0</v>
      </c>
      <c r="H32" s="430">
        <f t="shared" si="1"/>
        <v>-990970.64</v>
      </c>
    </row>
    <row r="33" spans="1:8" ht="22.5" customHeight="1">
      <c r="A33" s="470">
        <v>16</v>
      </c>
      <c r="B33" s="418" t="s">
        <v>797</v>
      </c>
      <c r="C33" s="429"/>
      <c r="D33" s="429"/>
      <c r="E33" s="430">
        <f t="shared" si="0"/>
        <v>0</v>
      </c>
      <c r="F33" s="429"/>
      <c r="G33" s="429"/>
      <c r="H33" s="430">
        <f t="shared" si="1"/>
        <v>0</v>
      </c>
    </row>
    <row r="34" spans="1:8">
      <c r="A34" s="470">
        <v>17</v>
      </c>
      <c r="B34" s="445" t="s">
        <v>798</v>
      </c>
      <c r="C34" s="429">
        <f>SUM(C35:C36)</f>
        <v>42355.919076537204</v>
      </c>
      <c r="D34" s="429">
        <f>SUM(D35:D36)</f>
        <v>-38813.084325042262</v>
      </c>
      <c r="E34" s="430">
        <f t="shared" si="0"/>
        <v>3542.8347514949419</v>
      </c>
      <c r="F34" s="429">
        <f>SUM(F35:F36)</f>
        <v>-38629.872823600395</v>
      </c>
      <c r="G34" s="429">
        <f>SUM(G35:G36)</f>
        <v>-24422.02498717382</v>
      </c>
      <c r="H34" s="430">
        <f t="shared" si="1"/>
        <v>-63051.897810774215</v>
      </c>
    </row>
    <row r="35" spans="1:8">
      <c r="A35" s="470">
        <v>17.100000000000001</v>
      </c>
      <c r="B35" s="451" t="s">
        <v>799</v>
      </c>
      <c r="C35" s="429">
        <v>42355.919076537204</v>
      </c>
      <c r="D35" s="429">
        <v>-38813.084325042262</v>
      </c>
      <c r="E35" s="430">
        <f t="shared" si="0"/>
        <v>3542.8347514949419</v>
      </c>
      <c r="F35" s="429">
        <v>-38629.872823600395</v>
      </c>
      <c r="G35" s="429">
        <v>-24422.02498717382</v>
      </c>
      <c r="H35" s="430">
        <f t="shared" si="1"/>
        <v>-63051.897810774215</v>
      </c>
    </row>
    <row r="36" spans="1:8">
      <c r="A36" s="470">
        <v>17.2</v>
      </c>
      <c r="B36" s="424" t="s">
        <v>800</v>
      </c>
      <c r="C36" s="429"/>
      <c r="D36" s="429"/>
      <c r="E36" s="430">
        <f t="shared" si="0"/>
        <v>0</v>
      </c>
      <c r="F36" s="429"/>
      <c r="G36" s="429"/>
      <c r="H36" s="430">
        <f t="shared" si="1"/>
        <v>0</v>
      </c>
    </row>
    <row r="37" spans="1:8" ht="41.4" customHeight="1">
      <c r="A37" s="470">
        <v>18</v>
      </c>
      <c r="B37" s="452" t="s">
        <v>801</v>
      </c>
      <c r="C37" s="429">
        <f>SUM(C38:C39)</f>
        <v>-1109451.3549218029</v>
      </c>
      <c r="D37" s="429">
        <f>SUM(D38:D39)</f>
        <v>-100936.04715885094</v>
      </c>
      <c r="E37" s="430">
        <f t="shared" si="0"/>
        <v>-1210387.4020806537</v>
      </c>
      <c r="F37" s="429">
        <f>SUM(F38:F39)</f>
        <v>-748995.07088048349</v>
      </c>
      <c r="G37" s="429">
        <f>SUM(G38:G39)</f>
        <v>51955.73014566183</v>
      </c>
      <c r="H37" s="430">
        <f t="shared" si="1"/>
        <v>-697039.34073482163</v>
      </c>
    </row>
    <row r="38" spans="1:8" ht="20.399999999999999">
      <c r="A38" s="470">
        <v>18.100000000000001</v>
      </c>
      <c r="B38" s="434" t="s">
        <v>802</v>
      </c>
      <c r="C38" s="429"/>
      <c r="D38" s="429"/>
      <c r="E38" s="430">
        <f t="shared" si="0"/>
        <v>0</v>
      </c>
      <c r="F38" s="429"/>
      <c r="G38" s="429"/>
      <c r="H38" s="430">
        <f t="shared" si="1"/>
        <v>0</v>
      </c>
    </row>
    <row r="39" spans="1:8">
      <c r="A39" s="470">
        <v>18.2</v>
      </c>
      <c r="B39" s="434" t="s">
        <v>803</v>
      </c>
      <c r="C39" s="429">
        <v>-1109451.3549218029</v>
      </c>
      <c r="D39" s="429">
        <v>-100936.04715885094</v>
      </c>
      <c r="E39" s="430">
        <f t="shared" si="0"/>
        <v>-1210387.4020806537</v>
      </c>
      <c r="F39" s="429">
        <v>-748995.07088048349</v>
      </c>
      <c r="G39" s="429">
        <v>51955.73014566183</v>
      </c>
      <c r="H39" s="430">
        <f t="shared" si="1"/>
        <v>-697039.34073482163</v>
      </c>
    </row>
    <row r="40" spans="1:8" ht="24.6" customHeight="1">
      <c r="A40" s="470">
        <v>19</v>
      </c>
      <c r="B40" s="452" t="s">
        <v>804</v>
      </c>
      <c r="C40" s="429"/>
      <c r="D40" s="429"/>
      <c r="E40" s="430">
        <f t="shared" si="0"/>
        <v>0</v>
      </c>
      <c r="F40" s="429"/>
      <c r="G40" s="429"/>
      <c r="H40" s="430">
        <f t="shared" si="1"/>
        <v>0</v>
      </c>
    </row>
    <row r="41" spans="1:8" ht="24.9" customHeight="1">
      <c r="A41" s="470">
        <v>20</v>
      </c>
      <c r="B41" s="452" t="s">
        <v>805</v>
      </c>
      <c r="C41" s="429">
        <v>105487.2620004518</v>
      </c>
      <c r="D41" s="429"/>
      <c r="E41" s="430">
        <f t="shared" si="0"/>
        <v>105487.2620004518</v>
      </c>
      <c r="F41" s="429">
        <v>558489.82050164836</v>
      </c>
      <c r="G41" s="429"/>
      <c r="H41" s="430">
        <f t="shared" si="1"/>
        <v>558489.82050164836</v>
      </c>
    </row>
    <row r="42" spans="1:8" ht="33" customHeight="1">
      <c r="A42" s="470">
        <v>21</v>
      </c>
      <c r="B42" s="453" t="s">
        <v>806</v>
      </c>
      <c r="C42" s="429"/>
      <c r="D42" s="429"/>
      <c r="E42" s="430">
        <f t="shared" si="0"/>
        <v>0</v>
      </c>
      <c r="F42" s="429"/>
      <c r="G42" s="429"/>
      <c r="H42" s="430">
        <f t="shared" si="1"/>
        <v>0</v>
      </c>
    </row>
    <row r="43" spans="1:8">
      <c r="A43" s="470">
        <v>22</v>
      </c>
      <c r="B43" s="454" t="s">
        <v>807</v>
      </c>
      <c r="C43" s="429">
        <f>SUM(C6,C13,C18,C19,C20,C21,C22,C23,C24,C25,C26,C27,C28,C29,C32,C33,C34,C37,C40,C41,C42)</f>
        <v>-14536556.968122359</v>
      </c>
      <c r="D43" s="429">
        <f>SUM(D6,D13,D18,D19,D20,D21,D22,D23,D24,D25,D26,D27,D28,D29,D32,D33,D34,D37,D40,D41,D42)</f>
        <v>391794.37327633071</v>
      </c>
      <c r="E43" s="430">
        <f t="shared" si="0"/>
        <v>-14144762.594846029</v>
      </c>
      <c r="F43" s="429">
        <f>SUM(F6,F13,F18,F19,F20,F21,F22,F23,F24,F25,F26,F27,F28,F29,F32,F33,F34,F37,F40,F41,F42)</f>
        <v>-6908937.5958641358</v>
      </c>
      <c r="G43" s="429">
        <f>SUM(G6,G13,G18,G19,G20,G21,G22,G23,G24,G25,G26,G27,G28,G29,G32,G33,G34,G37,G40,G41,G42)</f>
        <v>-413157.29274269333</v>
      </c>
      <c r="H43" s="430">
        <f t="shared" si="1"/>
        <v>-7322094.8886068296</v>
      </c>
    </row>
    <row r="44" spans="1:8">
      <c r="A44" s="470">
        <v>23</v>
      </c>
      <c r="B44" s="454" t="s">
        <v>808</v>
      </c>
      <c r="C44" s="429">
        <v>-2952858.8657062259</v>
      </c>
      <c r="D44" s="429"/>
      <c r="E44" s="430">
        <f t="shared" si="0"/>
        <v>-2952858.8657062259</v>
      </c>
      <c r="F44" s="429">
        <v>148905.47973686524</v>
      </c>
      <c r="G44" s="429"/>
      <c r="H44" s="430">
        <f t="shared" si="1"/>
        <v>148905.47973686524</v>
      </c>
    </row>
    <row r="45" spans="1:8">
      <c r="A45" s="470">
        <v>24</v>
      </c>
      <c r="B45" s="454" t="s">
        <v>809</v>
      </c>
      <c r="C45" s="650">
        <f>C43-C44</f>
        <v>-11583698.102416134</v>
      </c>
      <c r="D45" s="650">
        <f>D43+D44</f>
        <v>391794.37327633071</v>
      </c>
      <c r="E45" s="430">
        <f t="shared" si="0"/>
        <v>-11191903.729139803</v>
      </c>
      <c r="F45" s="650">
        <f>F43-F44</f>
        <v>-7057843.0756010013</v>
      </c>
      <c r="G45" s="650">
        <f>G43+G44</f>
        <v>-413157.29274269333</v>
      </c>
      <c r="H45" s="430">
        <f>F45+G45</f>
        <v>-7471000.3683436941</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H47"/>
  <sheetViews>
    <sheetView topLeftCell="A28" zoomScale="115" zoomScaleNormal="115" workbookViewId="0">
      <selection activeCell="D26" sqref="D26"/>
    </sheetView>
  </sheetViews>
  <sheetFormatPr defaultRowHeight="14.4"/>
  <cols>
    <col min="1" max="1" width="8.6640625" style="467"/>
    <col min="2" max="2" width="87.5546875" bestFit="1" customWidth="1"/>
    <col min="3" max="8" width="12.6640625" customWidth="1"/>
  </cols>
  <sheetData>
    <row r="1" spans="1:8">
      <c r="A1" s="13" t="s">
        <v>108</v>
      </c>
      <c r="B1" s="317" t="str">
        <f>Info!C2</f>
        <v>სს სილქ ბანკი</v>
      </c>
      <c r="C1" s="12"/>
      <c r="D1" s="1"/>
      <c r="E1" s="1"/>
      <c r="F1" s="1"/>
      <c r="G1" s="1"/>
    </row>
    <row r="2" spans="1:8">
      <c r="A2" s="13" t="s">
        <v>109</v>
      </c>
      <c r="B2" s="655">
        <f>'1. key ratios'!B2</f>
        <v>45657</v>
      </c>
      <c r="C2" s="12"/>
      <c r="D2" s="1"/>
      <c r="E2" s="1"/>
      <c r="F2" s="1"/>
      <c r="G2" s="1"/>
    </row>
    <row r="3" spans="1:8" ht="15" thickBot="1">
      <c r="A3" s="13"/>
      <c r="B3" s="12"/>
      <c r="C3" s="12"/>
      <c r="D3" s="1"/>
      <c r="E3" s="1"/>
      <c r="F3" s="1"/>
      <c r="G3" s="1"/>
    </row>
    <row r="4" spans="1:8">
      <c r="A4" s="773" t="s">
        <v>25</v>
      </c>
      <c r="B4" s="782" t="s">
        <v>151</v>
      </c>
      <c r="C4" s="783" t="s">
        <v>114</v>
      </c>
      <c r="D4" s="783"/>
      <c r="E4" s="783"/>
      <c r="F4" s="783" t="s">
        <v>115</v>
      </c>
      <c r="G4" s="783"/>
      <c r="H4" s="784"/>
    </row>
    <row r="5" spans="1:8">
      <c r="A5" s="773"/>
      <c r="B5" s="782"/>
      <c r="C5" s="442" t="s">
        <v>26</v>
      </c>
      <c r="D5" s="442" t="s">
        <v>88</v>
      </c>
      <c r="E5" s="442" t="s">
        <v>66</v>
      </c>
      <c r="F5" s="442" t="s">
        <v>26</v>
      </c>
      <c r="G5" s="442" t="s">
        <v>88</v>
      </c>
      <c r="H5" s="455" t="s">
        <v>66</v>
      </c>
    </row>
    <row r="6" spans="1:8">
      <c r="A6" s="456">
        <v>1</v>
      </c>
      <c r="B6" s="460" t="s">
        <v>810</v>
      </c>
      <c r="C6" s="457"/>
      <c r="D6" s="457"/>
      <c r="E6" s="458">
        <f t="shared" ref="E6:E43" si="0">C6+D6</f>
        <v>0</v>
      </c>
      <c r="F6" s="457"/>
      <c r="G6" s="457"/>
      <c r="H6" s="459">
        <f t="shared" ref="H6:H43" si="1">F6+G6</f>
        <v>0</v>
      </c>
    </row>
    <row r="7" spans="1:8">
      <c r="A7" s="456">
        <v>2</v>
      </c>
      <c r="B7" s="460" t="s">
        <v>177</v>
      </c>
      <c r="C7" s="457"/>
      <c r="D7" s="457"/>
      <c r="E7" s="458">
        <f t="shared" si="0"/>
        <v>0</v>
      </c>
      <c r="F7" s="457"/>
      <c r="G7" s="457"/>
      <c r="H7" s="459">
        <f t="shared" si="1"/>
        <v>0</v>
      </c>
    </row>
    <row r="8" spans="1:8">
      <c r="A8" s="456">
        <v>3</v>
      </c>
      <c r="B8" s="460" t="s">
        <v>179</v>
      </c>
      <c r="C8" s="457">
        <f>C9+C10</f>
        <v>3829100</v>
      </c>
      <c r="D8" s="457">
        <f>D9+D10</f>
        <v>1698394680</v>
      </c>
      <c r="E8" s="458">
        <f t="shared" si="0"/>
        <v>1702223780</v>
      </c>
      <c r="F8" s="457">
        <f>F9+F10</f>
        <v>288000</v>
      </c>
      <c r="G8" s="457">
        <f>G9+G10</f>
        <v>593550580</v>
      </c>
      <c r="H8" s="459">
        <f t="shared" si="1"/>
        <v>593838580</v>
      </c>
    </row>
    <row r="9" spans="1:8">
      <c r="A9" s="456">
        <v>3.1</v>
      </c>
      <c r="B9" s="461" t="s">
        <v>811</v>
      </c>
      <c r="C9" s="457">
        <v>3829100</v>
      </c>
      <c r="D9" s="457">
        <v>1698394680</v>
      </c>
      <c r="E9" s="458">
        <f t="shared" si="0"/>
        <v>1702223780</v>
      </c>
      <c r="F9" s="457">
        <v>288000</v>
      </c>
      <c r="G9" s="457">
        <v>593550580</v>
      </c>
      <c r="H9" s="459">
        <f t="shared" si="1"/>
        <v>593838580</v>
      </c>
    </row>
    <row r="10" spans="1:8">
      <c r="A10" s="456">
        <v>3.2</v>
      </c>
      <c r="B10" s="461" t="s">
        <v>812</v>
      </c>
      <c r="C10" s="457"/>
      <c r="D10" s="457"/>
      <c r="E10" s="458">
        <f t="shared" si="0"/>
        <v>0</v>
      </c>
      <c r="F10" s="457"/>
      <c r="G10" s="457"/>
      <c r="H10" s="459">
        <f t="shared" si="1"/>
        <v>0</v>
      </c>
    </row>
    <row r="11" spans="1:8">
      <c r="A11" s="456">
        <v>4</v>
      </c>
      <c r="B11" s="460" t="s">
        <v>178</v>
      </c>
      <c r="C11" s="457">
        <f>C12+C13</f>
        <v>4356000</v>
      </c>
      <c r="D11" s="457">
        <f>D12+D13</f>
        <v>0</v>
      </c>
      <c r="E11" s="458">
        <f t="shared" si="0"/>
        <v>4356000</v>
      </c>
      <c r="F11" s="457">
        <f>F12+F13</f>
        <v>0</v>
      </c>
      <c r="G11" s="457">
        <f>G12+G13</f>
        <v>0</v>
      </c>
      <c r="H11" s="459">
        <f t="shared" si="1"/>
        <v>0</v>
      </c>
    </row>
    <row r="12" spans="1:8">
      <c r="A12" s="456">
        <v>4.0999999999999996</v>
      </c>
      <c r="B12" s="461" t="s">
        <v>813</v>
      </c>
      <c r="C12" s="457">
        <v>4356000</v>
      </c>
      <c r="D12" s="457"/>
      <c r="E12" s="458">
        <f t="shared" si="0"/>
        <v>4356000</v>
      </c>
      <c r="F12" s="457"/>
      <c r="G12" s="457"/>
      <c r="H12" s="459">
        <f t="shared" si="1"/>
        <v>0</v>
      </c>
    </row>
    <row r="13" spans="1:8">
      <c r="A13" s="456">
        <v>4.2</v>
      </c>
      <c r="B13" s="461" t="s">
        <v>814</v>
      </c>
      <c r="C13" s="457"/>
      <c r="D13" s="457"/>
      <c r="E13" s="458">
        <f t="shared" si="0"/>
        <v>0</v>
      </c>
      <c r="F13" s="457"/>
      <c r="G13" s="457"/>
      <c r="H13" s="459">
        <f t="shared" si="1"/>
        <v>0</v>
      </c>
    </row>
    <row r="14" spans="1:8">
      <c r="A14" s="456">
        <v>5</v>
      </c>
      <c r="B14" s="462" t="s">
        <v>815</v>
      </c>
      <c r="C14" s="457">
        <f>C15+C16+C17+C23+C24+C25+C26</f>
        <v>683211.36</v>
      </c>
      <c r="D14" s="457">
        <f>D15+D16+D17+D23+D24+D25+D26</f>
        <v>217520101.48000002</v>
      </c>
      <c r="E14" s="458">
        <f t="shared" si="0"/>
        <v>218203312.84000003</v>
      </c>
      <c r="F14" s="457">
        <f>F15+F16+F17+F23+F24+F25+F26</f>
        <v>828227.73</v>
      </c>
      <c r="G14" s="457">
        <f>G15+G16+G17+G23+G24+G25+G26</f>
        <v>77807854.049999997</v>
      </c>
      <c r="H14" s="459">
        <f t="shared" si="1"/>
        <v>78636081.780000001</v>
      </c>
    </row>
    <row r="15" spans="1:8">
      <c r="A15" s="456">
        <v>5.0999999999999996</v>
      </c>
      <c r="B15" s="463" t="s">
        <v>816</v>
      </c>
      <c r="C15" s="457">
        <v>683211.36</v>
      </c>
      <c r="D15" s="457">
        <v>6009380.6600000001</v>
      </c>
      <c r="E15" s="458">
        <f t="shared" si="0"/>
        <v>6692592.0200000005</v>
      </c>
      <c r="F15" s="457">
        <v>813227.73</v>
      </c>
      <c r="G15" s="457">
        <v>2890048.78</v>
      </c>
      <c r="H15" s="459">
        <f t="shared" si="1"/>
        <v>3703276.51</v>
      </c>
    </row>
    <row r="16" spans="1:8">
      <c r="A16" s="456">
        <v>5.2</v>
      </c>
      <c r="B16" s="463" t="s">
        <v>817</v>
      </c>
      <c r="C16" s="457"/>
      <c r="D16" s="457"/>
      <c r="E16" s="458">
        <f t="shared" si="0"/>
        <v>0</v>
      </c>
      <c r="F16" s="457"/>
      <c r="G16" s="457"/>
      <c r="H16" s="459">
        <f t="shared" si="1"/>
        <v>0</v>
      </c>
    </row>
    <row r="17" spans="1:8">
      <c r="A17" s="456">
        <v>5.3</v>
      </c>
      <c r="B17" s="463" t="s">
        <v>818</v>
      </c>
      <c r="C17" s="457">
        <f>C18+C19+C20+C21+C22</f>
        <v>0</v>
      </c>
      <c r="D17" s="457">
        <f>D18+D19+D20+D21+D22</f>
        <v>193025557.04000002</v>
      </c>
      <c r="E17" s="458">
        <f t="shared" si="0"/>
        <v>193025557.04000002</v>
      </c>
      <c r="F17" s="457">
        <v>0</v>
      </c>
      <c r="G17" s="457">
        <v>65222787.210000001</v>
      </c>
      <c r="H17" s="459">
        <f t="shared" si="1"/>
        <v>65222787.210000001</v>
      </c>
    </row>
    <row r="18" spans="1:8">
      <c r="A18" s="456" t="s">
        <v>180</v>
      </c>
      <c r="B18" s="464" t="s">
        <v>819</v>
      </c>
      <c r="C18" s="457">
        <v>0</v>
      </c>
      <c r="D18" s="457">
        <v>50934970.979999997</v>
      </c>
      <c r="E18" s="458">
        <f t="shared" si="0"/>
        <v>50934970.979999997</v>
      </c>
      <c r="F18" s="457">
        <v>0</v>
      </c>
      <c r="G18" s="457">
        <v>14263232.9</v>
      </c>
      <c r="H18" s="459">
        <f t="shared" si="1"/>
        <v>14263232.9</v>
      </c>
    </row>
    <row r="19" spans="1:8">
      <c r="A19" s="456" t="s">
        <v>181</v>
      </c>
      <c r="B19" s="465" t="s">
        <v>820</v>
      </c>
      <c r="C19" s="457">
        <v>0</v>
      </c>
      <c r="D19" s="457">
        <v>34874770.68</v>
      </c>
      <c r="E19" s="458">
        <f t="shared" si="0"/>
        <v>34874770.68</v>
      </c>
      <c r="F19" s="457">
        <v>0</v>
      </c>
      <c r="G19" s="457">
        <v>16235638.859999999</v>
      </c>
      <c r="H19" s="459">
        <f t="shared" si="1"/>
        <v>16235638.859999999</v>
      </c>
    </row>
    <row r="20" spans="1:8">
      <c r="A20" s="456" t="s">
        <v>182</v>
      </c>
      <c r="B20" s="465" t="s">
        <v>821</v>
      </c>
      <c r="C20" s="457">
        <v>0</v>
      </c>
      <c r="D20" s="457">
        <v>11743651.199999999</v>
      </c>
      <c r="E20" s="458">
        <f t="shared" si="0"/>
        <v>11743651.199999999</v>
      </c>
      <c r="F20" s="457">
        <v>0</v>
      </c>
      <c r="G20" s="457">
        <v>2000913.6</v>
      </c>
      <c r="H20" s="459">
        <f t="shared" si="1"/>
        <v>2000913.6</v>
      </c>
    </row>
    <row r="21" spans="1:8">
      <c r="A21" s="456" t="s">
        <v>183</v>
      </c>
      <c r="B21" s="465" t="s">
        <v>822</v>
      </c>
      <c r="C21" s="457">
        <v>0</v>
      </c>
      <c r="D21" s="457">
        <v>95472164.180000007</v>
      </c>
      <c r="E21" s="458">
        <f t="shared" si="0"/>
        <v>95472164.180000007</v>
      </c>
      <c r="F21" s="457">
        <v>0</v>
      </c>
      <c r="G21" s="457">
        <v>32723001.850000001</v>
      </c>
      <c r="H21" s="459">
        <f t="shared" si="1"/>
        <v>32723001.850000001</v>
      </c>
    </row>
    <row r="22" spans="1:8">
      <c r="A22" s="456" t="s">
        <v>184</v>
      </c>
      <c r="B22" s="465" t="s">
        <v>540</v>
      </c>
      <c r="C22" s="457">
        <v>0</v>
      </c>
      <c r="D22" s="457">
        <v>0</v>
      </c>
      <c r="E22" s="458">
        <f t="shared" si="0"/>
        <v>0</v>
      </c>
      <c r="F22" s="457">
        <v>0</v>
      </c>
      <c r="G22" s="457">
        <v>0</v>
      </c>
      <c r="H22" s="459">
        <f t="shared" si="1"/>
        <v>0</v>
      </c>
    </row>
    <row r="23" spans="1:8">
      <c r="A23" s="456">
        <v>5.4</v>
      </c>
      <c r="B23" s="463" t="s">
        <v>823</v>
      </c>
      <c r="C23" s="457">
        <v>0</v>
      </c>
      <c r="D23" s="457">
        <v>18485163.780000001</v>
      </c>
      <c r="E23" s="458">
        <f t="shared" si="0"/>
        <v>18485163.780000001</v>
      </c>
      <c r="F23" s="457">
        <v>15000</v>
      </c>
      <c r="G23" s="457">
        <v>9695018.0600000005</v>
      </c>
      <c r="H23" s="459">
        <f t="shared" si="1"/>
        <v>9710018.0600000005</v>
      </c>
    </row>
    <row r="24" spans="1:8">
      <c r="A24" s="456">
        <v>5.5</v>
      </c>
      <c r="B24" s="463" t="s">
        <v>824</v>
      </c>
      <c r="C24" s="457">
        <v>0</v>
      </c>
      <c r="D24" s="457">
        <v>0</v>
      </c>
      <c r="E24" s="458">
        <f t="shared" si="0"/>
        <v>0</v>
      </c>
      <c r="F24" s="457">
        <v>0</v>
      </c>
      <c r="G24" s="457">
        <v>0</v>
      </c>
      <c r="H24" s="459">
        <f t="shared" si="1"/>
        <v>0</v>
      </c>
    </row>
    <row r="25" spans="1:8">
      <c r="A25" s="456">
        <v>5.6</v>
      </c>
      <c r="B25" s="463" t="s">
        <v>825</v>
      </c>
      <c r="C25" s="457">
        <v>0</v>
      </c>
      <c r="D25" s="457">
        <v>0</v>
      </c>
      <c r="E25" s="458">
        <f t="shared" si="0"/>
        <v>0</v>
      </c>
      <c r="F25" s="457">
        <v>0</v>
      </c>
      <c r="G25" s="457">
        <v>0</v>
      </c>
      <c r="H25" s="459">
        <f t="shared" si="1"/>
        <v>0</v>
      </c>
    </row>
    <row r="26" spans="1:8">
      <c r="A26" s="456">
        <v>5.7</v>
      </c>
      <c r="B26" s="463" t="s">
        <v>540</v>
      </c>
      <c r="C26" s="457">
        <v>0</v>
      </c>
      <c r="D26" s="457">
        <v>0</v>
      </c>
      <c r="E26" s="458">
        <f t="shared" si="0"/>
        <v>0</v>
      </c>
      <c r="F26" s="457">
        <v>0</v>
      </c>
      <c r="G26" s="457">
        <v>0</v>
      </c>
      <c r="H26" s="459">
        <f t="shared" si="1"/>
        <v>0</v>
      </c>
    </row>
    <row r="27" spans="1:8">
      <c r="A27" s="456">
        <v>6</v>
      </c>
      <c r="B27" s="462" t="s">
        <v>826</v>
      </c>
      <c r="C27" s="457">
        <v>7199518.2000000002</v>
      </c>
      <c r="D27" s="457">
        <v>1268417.3999999999</v>
      </c>
      <c r="E27" s="458">
        <f t="shared" si="0"/>
        <v>8467935.5999999996</v>
      </c>
      <c r="F27" s="457">
        <v>1788721</v>
      </c>
      <c r="G27" s="457">
        <v>1680834.63</v>
      </c>
      <c r="H27" s="459">
        <f t="shared" si="1"/>
        <v>3469555.63</v>
      </c>
    </row>
    <row r="28" spans="1:8">
      <c r="A28" s="456">
        <v>7</v>
      </c>
      <c r="B28" s="462" t="s">
        <v>827</v>
      </c>
      <c r="C28" s="457">
        <v>3651658.93</v>
      </c>
      <c r="D28" s="457">
        <v>9766327.6799999997</v>
      </c>
      <c r="E28" s="458">
        <f t="shared" si="0"/>
        <v>13417986.609999999</v>
      </c>
      <c r="F28" s="457">
        <v>2191965.4</v>
      </c>
      <c r="G28" s="457">
        <v>2095226.82</v>
      </c>
      <c r="H28" s="459">
        <f t="shared" si="1"/>
        <v>4287192.22</v>
      </c>
    </row>
    <row r="29" spans="1:8">
      <c r="A29" s="456">
        <v>8</v>
      </c>
      <c r="B29" s="462" t="s">
        <v>828</v>
      </c>
      <c r="C29" s="457">
        <v>0</v>
      </c>
      <c r="D29" s="457">
        <v>0</v>
      </c>
      <c r="E29" s="458">
        <f t="shared" si="0"/>
        <v>0</v>
      </c>
      <c r="F29" s="457">
        <v>0</v>
      </c>
      <c r="G29" s="457">
        <v>0</v>
      </c>
      <c r="H29" s="459">
        <f t="shared" si="1"/>
        <v>0</v>
      </c>
    </row>
    <row r="30" spans="1:8">
      <c r="A30" s="456">
        <v>9</v>
      </c>
      <c r="B30" s="460" t="s">
        <v>185</v>
      </c>
      <c r="C30" s="457">
        <f>C31+C32+C33+C34+C35+C36+C37</f>
        <v>0</v>
      </c>
      <c r="D30" s="457">
        <f>D31+D32+D33+D34+D35+D36+D37</f>
        <v>33681600</v>
      </c>
      <c r="E30" s="458">
        <f t="shared" si="0"/>
        <v>33681600</v>
      </c>
      <c r="F30" s="457">
        <f>F31+F32+F33+F34+F35+F36+F37</f>
        <v>1045600</v>
      </c>
      <c r="G30" s="457">
        <f>G31+G32+G33+G34+G35+G36+G37</f>
        <v>12102300</v>
      </c>
      <c r="H30" s="459">
        <f t="shared" si="1"/>
        <v>13147900</v>
      </c>
    </row>
    <row r="31" spans="1:8" ht="27.6">
      <c r="A31" s="456">
        <v>9.1</v>
      </c>
      <c r="B31" s="461" t="s">
        <v>829</v>
      </c>
      <c r="C31" s="457">
        <v>0</v>
      </c>
      <c r="D31" s="457">
        <v>0</v>
      </c>
      <c r="E31" s="458">
        <f t="shared" si="0"/>
        <v>0</v>
      </c>
      <c r="F31" s="457">
        <v>0</v>
      </c>
      <c r="G31" s="457">
        <v>0</v>
      </c>
      <c r="H31" s="459">
        <f t="shared" si="1"/>
        <v>0</v>
      </c>
    </row>
    <row r="32" spans="1:8" ht="27.6">
      <c r="A32" s="456">
        <v>9.1999999999999993</v>
      </c>
      <c r="B32" s="461" t="s">
        <v>830</v>
      </c>
      <c r="C32" s="457">
        <v>0</v>
      </c>
      <c r="D32" s="457">
        <v>33681600</v>
      </c>
      <c r="E32" s="458">
        <f t="shared" si="0"/>
        <v>33681600</v>
      </c>
      <c r="F32" s="457">
        <v>1045600</v>
      </c>
      <c r="G32" s="457">
        <v>12102300</v>
      </c>
      <c r="H32" s="459">
        <f t="shared" si="1"/>
        <v>13147900</v>
      </c>
    </row>
    <row r="33" spans="1:8" ht="27.6">
      <c r="A33" s="456">
        <v>9.3000000000000007</v>
      </c>
      <c r="B33" s="461" t="s">
        <v>831</v>
      </c>
      <c r="C33" s="457">
        <v>0</v>
      </c>
      <c r="D33" s="457">
        <v>0</v>
      </c>
      <c r="E33" s="458">
        <f t="shared" si="0"/>
        <v>0</v>
      </c>
      <c r="F33" s="457">
        <v>0</v>
      </c>
      <c r="G33" s="457">
        <v>0</v>
      </c>
      <c r="H33" s="459">
        <f t="shared" si="1"/>
        <v>0</v>
      </c>
    </row>
    <row r="34" spans="1:8">
      <c r="A34" s="456">
        <v>9.4</v>
      </c>
      <c r="B34" s="461" t="s">
        <v>832</v>
      </c>
      <c r="C34" s="457">
        <v>0</v>
      </c>
      <c r="D34" s="457">
        <v>0</v>
      </c>
      <c r="E34" s="458">
        <f t="shared" si="0"/>
        <v>0</v>
      </c>
      <c r="F34" s="457">
        <v>0</v>
      </c>
      <c r="G34" s="457">
        <v>0</v>
      </c>
      <c r="H34" s="459">
        <f t="shared" si="1"/>
        <v>0</v>
      </c>
    </row>
    <row r="35" spans="1:8">
      <c r="A35" s="456">
        <v>9.5</v>
      </c>
      <c r="B35" s="461" t="s">
        <v>833</v>
      </c>
      <c r="C35" s="457">
        <v>0</v>
      </c>
      <c r="D35" s="457">
        <v>0</v>
      </c>
      <c r="E35" s="458">
        <f t="shared" si="0"/>
        <v>0</v>
      </c>
      <c r="F35" s="457">
        <v>0</v>
      </c>
      <c r="G35" s="457">
        <v>0</v>
      </c>
      <c r="H35" s="459">
        <f t="shared" si="1"/>
        <v>0</v>
      </c>
    </row>
    <row r="36" spans="1:8" ht="27.6">
      <c r="A36" s="456">
        <v>9.6</v>
      </c>
      <c r="B36" s="461" t="s">
        <v>834</v>
      </c>
      <c r="C36" s="457">
        <v>0</v>
      </c>
      <c r="D36" s="457">
        <v>0</v>
      </c>
      <c r="E36" s="458">
        <f t="shared" si="0"/>
        <v>0</v>
      </c>
      <c r="F36" s="457">
        <v>0</v>
      </c>
      <c r="G36" s="457">
        <v>0</v>
      </c>
      <c r="H36" s="459">
        <f t="shared" si="1"/>
        <v>0</v>
      </c>
    </row>
    <row r="37" spans="1:8" ht="27.6">
      <c r="A37" s="456">
        <v>9.6999999999999993</v>
      </c>
      <c r="B37" s="461" t="s">
        <v>835</v>
      </c>
      <c r="C37" s="457">
        <v>0</v>
      </c>
      <c r="D37" s="457">
        <v>0</v>
      </c>
      <c r="E37" s="458">
        <f t="shared" si="0"/>
        <v>0</v>
      </c>
      <c r="F37" s="457">
        <v>0</v>
      </c>
      <c r="G37" s="457">
        <v>0</v>
      </c>
      <c r="H37" s="459">
        <f t="shared" si="1"/>
        <v>0</v>
      </c>
    </row>
    <row r="38" spans="1:8">
      <c r="A38" s="456">
        <v>10</v>
      </c>
      <c r="B38" s="462" t="s">
        <v>836</v>
      </c>
      <c r="C38" s="651">
        <v>3834345.8400000026</v>
      </c>
      <c r="D38" s="651">
        <v>5025360.7699999996</v>
      </c>
      <c r="E38" s="458">
        <f t="shared" si="0"/>
        <v>8859706.6100000031</v>
      </c>
      <c r="F38" s="651">
        <v>7879118.0599999968</v>
      </c>
      <c r="G38" s="651">
        <v>4714629.0600000005</v>
      </c>
      <c r="H38" s="459">
        <f t="shared" si="1"/>
        <v>12593747.119999997</v>
      </c>
    </row>
    <row r="39" spans="1:8">
      <c r="A39" s="456">
        <v>10.1</v>
      </c>
      <c r="B39" s="461" t="s">
        <v>837</v>
      </c>
      <c r="C39" s="457">
        <v>181581.44000000003</v>
      </c>
      <c r="D39" s="457">
        <v>0</v>
      </c>
      <c r="E39" s="458">
        <f t="shared" si="0"/>
        <v>181581.44000000003</v>
      </c>
      <c r="F39" s="457">
        <v>26340.789999999997</v>
      </c>
      <c r="G39" s="457">
        <v>0</v>
      </c>
      <c r="H39" s="459">
        <f t="shared" si="1"/>
        <v>26340.789999999997</v>
      </c>
    </row>
    <row r="40" spans="1:8" ht="27.6">
      <c r="A40" s="456">
        <v>10.199999999999999</v>
      </c>
      <c r="B40" s="461" t="s">
        <v>838</v>
      </c>
      <c r="C40" s="457">
        <v>1685876.0800000017</v>
      </c>
      <c r="D40" s="457">
        <v>2305689.3099999996</v>
      </c>
      <c r="E40" s="458">
        <f t="shared" si="0"/>
        <v>3991565.3900000015</v>
      </c>
      <c r="F40" s="457">
        <v>1579986</v>
      </c>
      <c r="G40" s="457">
        <v>2213443</v>
      </c>
      <c r="H40" s="459">
        <f t="shared" si="1"/>
        <v>3793429</v>
      </c>
    </row>
    <row r="41" spans="1:8" ht="27.6">
      <c r="A41" s="456">
        <v>10.3</v>
      </c>
      <c r="B41" s="461" t="s">
        <v>839</v>
      </c>
      <c r="C41" s="457">
        <v>464113.98000000016</v>
      </c>
      <c r="D41" s="457">
        <v>294596.25000000006</v>
      </c>
      <c r="E41" s="458">
        <f t="shared" si="0"/>
        <v>758710.23000000021</v>
      </c>
      <c r="F41" s="457">
        <v>4328658.2699999968</v>
      </c>
      <c r="G41" s="457">
        <v>154528.06</v>
      </c>
      <c r="H41" s="459">
        <f t="shared" si="1"/>
        <v>4483186.3299999963</v>
      </c>
    </row>
    <row r="42" spans="1:8" ht="27.6">
      <c r="A42" s="456">
        <v>10.4</v>
      </c>
      <c r="B42" s="461" t="s">
        <v>840</v>
      </c>
      <c r="C42" s="457">
        <v>1502774.3400000008</v>
      </c>
      <c r="D42" s="457">
        <v>2425075.2099999995</v>
      </c>
      <c r="E42" s="458">
        <f t="shared" si="0"/>
        <v>3927849.5500000003</v>
      </c>
      <c r="F42" s="457">
        <v>1944133</v>
      </c>
      <c r="G42" s="457">
        <v>2346658</v>
      </c>
      <c r="H42" s="459">
        <f t="shared" si="1"/>
        <v>4290791</v>
      </c>
    </row>
    <row r="43" spans="1:8">
      <c r="A43" s="456">
        <v>11</v>
      </c>
      <c r="B43" s="466" t="s">
        <v>186</v>
      </c>
      <c r="C43" s="457">
        <v>0</v>
      </c>
      <c r="D43" s="457">
        <v>0</v>
      </c>
      <c r="E43" s="458">
        <f t="shared" si="0"/>
        <v>0</v>
      </c>
      <c r="F43" s="457">
        <v>0</v>
      </c>
      <c r="G43" s="457">
        <v>0</v>
      </c>
      <c r="H43" s="459">
        <f t="shared" si="1"/>
        <v>0</v>
      </c>
    </row>
    <row r="44" spans="1:8">
      <c r="C44" s="468"/>
      <c r="D44" s="468"/>
      <c r="E44" s="468"/>
      <c r="F44" s="468"/>
      <c r="G44" s="468"/>
      <c r="H44" s="468"/>
    </row>
    <row r="45" spans="1:8">
      <c r="C45" s="468"/>
      <c r="D45" s="468"/>
      <c r="E45" s="468"/>
      <c r="F45" s="468"/>
      <c r="G45" s="468"/>
      <c r="H45" s="468"/>
    </row>
    <row r="46" spans="1:8">
      <c r="C46" s="468"/>
      <c r="D46" s="468"/>
      <c r="E46" s="468"/>
      <c r="F46" s="468"/>
      <c r="G46" s="468"/>
      <c r="H46" s="468"/>
    </row>
    <row r="47" spans="1:8">
      <c r="C47" s="468"/>
      <c r="D47" s="468"/>
      <c r="E47" s="468"/>
      <c r="F47" s="468"/>
      <c r="G47" s="468"/>
      <c r="H47" s="468"/>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G18"/>
  <sheetViews>
    <sheetView zoomScale="115" zoomScaleNormal="115" workbookViewId="0">
      <pane xSplit="1" ySplit="4" topLeftCell="B5" activePane="bottomRight" state="frozen"/>
      <selection activeCell="C8" sqref="C8:G50"/>
      <selection pane="topRight" activeCell="C8" sqref="C8:G50"/>
      <selection pane="bottomLeft" activeCell="C8" sqref="C8:G50"/>
      <selection pane="bottomRight" activeCell="C8" sqref="C8:G50"/>
    </sheetView>
  </sheetViews>
  <sheetFormatPr defaultColWidth="9.109375" defaultRowHeight="13.8"/>
  <cols>
    <col min="1" max="1" width="9.5546875" style="1" bestFit="1" customWidth="1"/>
    <col min="2" max="2" width="93.5546875" style="1" customWidth="1"/>
    <col min="3" max="4" width="14" style="1" customWidth="1"/>
    <col min="5" max="7" width="14" style="8" customWidth="1"/>
    <col min="8" max="11" width="9.6640625" style="8" customWidth="1"/>
    <col min="12" max="16384" width="9.109375" style="8"/>
  </cols>
  <sheetData>
    <row r="1" spans="1:7">
      <c r="A1" s="13" t="s">
        <v>108</v>
      </c>
      <c r="B1" s="12" t="str">
        <f>Info!C2</f>
        <v>სს სილქ ბანკი</v>
      </c>
      <c r="C1" s="12"/>
    </row>
    <row r="2" spans="1:7">
      <c r="A2" s="13" t="s">
        <v>109</v>
      </c>
      <c r="B2" s="655">
        <f>'1. key ratios'!B2</f>
        <v>45657</v>
      </c>
      <c r="C2" s="12"/>
    </row>
    <row r="3" spans="1:7">
      <c r="A3" s="13"/>
      <c r="B3" s="12"/>
      <c r="C3" s="12"/>
    </row>
    <row r="4" spans="1:7" ht="15" customHeight="1" thickBot="1">
      <c r="A4" s="143" t="s">
        <v>253</v>
      </c>
      <c r="B4" s="144" t="s">
        <v>107</v>
      </c>
      <c r="C4" s="145" t="s">
        <v>87</v>
      </c>
    </row>
    <row r="5" spans="1:7" ht="15" customHeight="1">
      <c r="A5" s="141" t="s">
        <v>25</v>
      </c>
      <c r="B5" s="142"/>
      <c r="C5" s="338" t="str">
        <f>INT((MONTH($B$2))/3)&amp;"Q"&amp;"-"&amp;YEAR($B$2)</f>
        <v>4Q-2024</v>
      </c>
      <c r="D5" s="338" t="str">
        <f>IF(INT(MONTH($B$2))=3, "4"&amp;"Q"&amp;"-"&amp;YEAR($B$2)-1, IF(INT(MONTH($B$2))=6, "1"&amp;"Q"&amp;"-"&amp;YEAR($B$2), IF(INT(MONTH($B$2))=9, "2"&amp;"Q"&amp;"-"&amp;YEAR($B$2),IF(INT(MONTH($B$2))=12, "3"&amp;"Q"&amp;"-"&amp;YEAR($B$2), 0))))</f>
        <v>3Q-2024</v>
      </c>
      <c r="E5" s="338" t="str">
        <f>IF(INT(MONTH($B$2))=3, "3"&amp;"Q"&amp;"-"&amp;YEAR($B$2)-1, IF(INT(MONTH($B$2))=6, "4"&amp;"Q"&amp;"-"&amp;YEAR($B$2)-1, IF(INT(MONTH($B$2))=9, "1"&amp;"Q"&amp;"-"&amp;YEAR($B$2),IF(INT(MONTH($B$2))=12, "2"&amp;"Q"&amp;"-"&amp;YEAR($B$2), 0))))</f>
        <v>2Q-2024</v>
      </c>
      <c r="F5" s="338" t="str">
        <f>IF(INT(MONTH($B$2))=3, "2"&amp;"Q"&amp;"-"&amp;YEAR($B$2)-1, IF(INT(MONTH($B$2))=6, "3"&amp;"Q"&amp;"-"&amp;YEAR($B$2)-1, IF(INT(MONTH($B$2))=9, "4"&amp;"Q"&amp;"-"&amp;YEAR($B$2)-1,IF(INT(MONTH($B$2))=12, "1"&amp;"Q"&amp;"-"&amp;YEAR($B$2), 0))))</f>
        <v>1Q-2024</v>
      </c>
      <c r="G5" s="338" t="str">
        <f>IF(INT(MONTH($B$2))=3, "1"&amp;"Q"&amp;"-"&amp;YEAR($B$2)-1, IF(INT(MONTH($B$2))=6, "2"&amp;"Q"&amp;"-"&amp;YEAR($B$2)-1, IF(INT(MONTH($B$2))=9, "3"&amp;"Q"&amp;"-"&amp;YEAR($B$2)-1,IF(INT(MONTH($B$2))=12, "4"&amp;"Q"&amp;"-"&amp;YEAR($B$2)-1, 0))))</f>
        <v>4Q-2023</v>
      </c>
    </row>
    <row r="6" spans="1:7" ht="15" customHeight="1">
      <c r="A6" s="271">
        <v>1</v>
      </c>
      <c r="B6" s="323" t="s">
        <v>112</v>
      </c>
      <c r="C6" s="272">
        <f>C7+C9+C10</f>
        <v>181360783.88618305</v>
      </c>
      <c r="D6" s="325">
        <f>D7+D9+D10</f>
        <v>159700294.78556013</v>
      </c>
      <c r="E6" s="273">
        <f t="shared" ref="E6:G6" si="0">E7+E9+E10</f>
        <v>146303205.7720727</v>
      </c>
      <c r="F6" s="272">
        <f t="shared" si="0"/>
        <v>116957037.78093955</v>
      </c>
      <c r="G6" s="326">
        <f t="shared" si="0"/>
        <v>110764522.38074145</v>
      </c>
    </row>
    <row r="7" spans="1:7" ht="15" customHeight="1">
      <c r="A7" s="271">
        <v>1.1000000000000001</v>
      </c>
      <c r="B7" s="274" t="s">
        <v>435</v>
      </c>
      <c r="C7" s="275">
        <v>174839003.45347792</v>
      </c>
      <c r="D7" s="327">
        <v>154330837.78556013</v>
      </c>
      <c r="E7" s="275">
        <v>139767862.17821136</v>
      </c>
      <c r="F7" s="275">
        <v>112969832.30927244</v>
      </c>
      <c r="G7" s="328">
        <v>106221900.62103853</v>
      </c>
    </row>
    <row r="8" spans="1:7" ht="27.6">
      <c r="A8" s="271" t="s">
        <v>157</v>
      </c>
      <c r="B8" s="276" t="s">
        <v>250</v>
      </c>
      <c r="C8" s="275"/>
      <c r="D8" s="327"/>
      <c r="E8" s="275"/>
      <c r="F8" s="275"/>
      <c r="G8" s="328"/>
    </row>
    <row r="9" spans="1:7" ht="15" customHeight="1">
      <c r="A9" s="271">
        <v>1.2</v>
      </c>
      <c r="B9" s="274" t="s">
        <v>21</v>
      </c>
      <c r="C9" s="275">
        <v>5511332.4327051211</v>
      </c>
      <c r="D9" s="327">
        <v>4714329</v>
      </c>
      <c r="E9" s="275">
        <v>5787333.593861334</v>
      </c>
      <c r="F9" s="275">
        <v>3637469.4716671063</v>
      </c>
      <c r="G9" s="328">
        <v>4279663.7597029284</v>
      </c>
    </row>
    <row r="10" spans="1:7" ht="15" customHeight="1">
      <c r="A10" s="271">
        <v>1.3</v>
      </c>
      <c r="B10" s="324" t="s">
        <v>74</v>
      </c>
      <c r="C10" s="275">
        <v>1010448</v>
      </c>
      <c r="D10" s="327">
        <v>655128</v>
      </c>
      <c r="E10" s="275">
        <v>748010</v>
      </c>
      <c r="F10" s="275">
        <v>349736</v>
      </c>
      <c r="G10" s="328">
        <v>262958</v>
      </c>
    </row>
    <row r="11" spans="1:7" ht="15" customHeight="1">
      <c r="A11" s="271">
        <v>2</v>
      </c>
      <c r="B11" s="323" t="s">
        <v>113</v>
      </c>
      <c r="C11" s="275">
        <v>598178.90912198694</v>
      </c>
      <c r="D11" s="327">
        <v>284011.43371421</v>
      </c>
      <c r="E11" s="275">
        <v>834254.09875951475</v>
      </c>
      <c r="F11" s="275">
        <v>618164.27297467901</v>
      </c>
      <c r="G11" s="328">
        <v>749272.26096899912</v>
      </c>
    </row>
    <row r="12" spans="1:7" ht="15" customHeight="1">
      <c r="A12" s="271">
        <v>3</v>
      </c>
      <c r="B12" s="323" t="s">
        <v>111</v>
      </c>
      <c r="C12" s="275">
        <v>11330379.510855546</v>
      </c>
      <c r="D12" s="327">
        <v>9176496.3328977302</v>
      </c>
      <c r="E12" s="275">
        <v>9176496.3328977302</v>
      </c>
      <c r="F12" s="275">
        <v>9168301.2517249286</v>
      </c>
      <c r="G12" s="328">
        <v>9168301.2517249286</v>
      </c>
    </row>
    <row r="13" spans="1:7" ht="15" customHeight="1" thickBot="1">
      <c r="A13" s="76">
        <v>4</v>
      </c>
      <c r="B13" s="331" t="s">
        <v>158</v>
      </c>
      <c r="C13" s="163">
        <f>C6+C11+C12</f>
        <v>193289342.3061606</v>
      </c>
      <c r="D13" s="329">
        <f>D6+D11+D12</f>
        <v>169160802.55217206</v>
      </c>
      <c r="E13" s="164">
        <f t="shared" ref="E13:G13" si="1">E6+E11+E12</f>
        <v>156313956.20372993</v>
      </c>
      <c r="F13" s="163">
        <f t="shared" si="1"/>
        <v>126743503.30563916</v>
      </c>
      <c r="G13" s="330">
        <f t="shared" si="1"/>
        <v>120682095.89343537</v>
      </c>
    </row>
    <row r="14" spans="1:7">
      <c r="B14" s="17"/>
    </row>
    <row r="15" spans="1:7" ht="27.6">
      <c r="B15" s="17" t="s">
        <v>436</v>
      </c>
    </row>
    <row r="16" spans="1:7">
      <c r="B16" s="17"/>
    </row>
    <row r="17" spans="2:2">
      <c r="B17" s="17"/>
    </row>
    <row r="18" spans="2:2">
      <c r="B18"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F38"/>
  <sheetViews>
    <sheetView showGridLines="0" zoomScale="115" zoomScaleNormal="115" workbookViewId="0">
      <pane xSplit="1" ySplit="4" topLeftCell="B16" activePane="bottomRight" state="frozen"/>
      <selection activeCell="C8" sqref="C8:G50"/>
      <selection pane="topRight" activeCell="C8" sqref="C8:G50"/>
      <selection pane="bottomLeft" activeCell="C8" sqref="C8:G50"/>
      <selection pane="bottomRight" activeCell="D26" sqref="D26"/>
    </sheetView>
  </sheetViews>
  <sheetFormatPr defaultRowHeight="14.4"/>
  <cols>
    <col min="1" max="1" width="9.5546875" style="1" bestFit="1" customWidth="1"/>
    <col min="2" max="2" width="58.88671875" style="1" customWidth="1"/>
    <col min="3" max="3" width="34.33203125" style="1" customWidth="1"/>
  </cols>
  <sheetData>
    <row r="1" spans="1:6">
      <c r="A1" s="1" t="s">
        <v>108</v>
      </c>
      <c r="B1" s="1" t="str">
        <f>Info!C2</f>
        <v>სს სილქ ბანკი</v>
      </c>
    </row>
    <row r="2" spans="1:6">
      <c r="A2" s="1" t="s">
        <v>109</v>
      </c>
      <c r="B2" s="354">
        <f>'1. key ratios'!B2</f>
        <v>45657</v>
      </c>
    </row>
    <row r="4" spans="1:6" ht="25.5" customHeight="1" thickBot="1">
      <c r="A4" s="157" t="s">
        <v>254</v>
      </c>
      <c r="B4" s="24" t="s">
        <v>91</v>
      </c>
      <c r="C4" s="9"/>
    </row>
    <row r="5" spans="1:6">
      <c r="A5" s="7"/>
      <c r="B5" s="319" t="s">
        <v>92</v>
      </c>
      <c r="C5" s="336" t="s">
        <v>449</v>
      </c>
    </row>
    <row r="6" spans="1:6" ht="15">
      <c r="A6" s="10">
        <v>1</v>
      </c>
      <c r="B6" s="25" t="s">
        <v>1004</v>
      </c>
      <c r="C6" s="332" t="s">
        <v>1005</v>
      </c>
    </row>
    <row r="7" spans="1:6" ht="15">
      <c r="A7" s="10">
        <v>2</v>
      </c>
      <c r="B7" s="25" t="s">
        <v>1006</v>
      </c>
      <c r="C7" s="332" t="s">
        <v>1007</v>
      </c>
    </row>
    <row r="8" spans="1:6" ht="15">
      <c r="A8" s="10">
        <v>3</v>
      </c>
      <c r="B8" s="25" t="s">
        <v>1008</v>
      </c>
      <c r="C8" s="332" t="s">
        <v>1007</v>
      </c>
    </row>
    <row r="9" spans="1:6" ht="15">
      <c r="A9" s="10">
        <v>4</v>
      </c>
      <c r="B9" s="25" t="s">
        <v>1009</v>
      </c>
      <c r="C9" s="332" t="s">
        <v>1007</v>
      </c>
    </row>
    <row r="10" spans="1:6" ht="15">
      <c r="A10" s="10">
        <v>5</v>
      </c>
      <c r="B10" s="25" t="s">
        <v>1010</v>
      </c>
      <c r="C10" s="332" t="s">
        <v>1011</v>
      </c>
    </row>
    <row r="11" spans="1:6" ht="15">
      <c r="A11" s="10">
        <v>6</v>
      </c>
      <c r="B11" s="25" t="s">
        <v>1012</v>
      </c>
      <c r="C11" s="332" t="s">
        <v>1011</v>
      </c>
    </row>
    <row r="12" spans="1:6" ht="15">
      <c r="A12" s="10">
        <v>7</v>
      </c>
      <c r="B12" s="25"/>
      <c r="C12" s="332"/>
      <c r="F12" s="2"/>
    </row>
    <row r="13" spans="1:6" ht="55.2">
      <c r="A13" s="10"/>
      <c r="B13" s="320" t="s">
        <v>93</v>
      </c>
      <c r="C13" s="337" t="s">
        <v>450</v>
      </c>
    </row>
    <row r="14" spans="1:6">
      <c r="A14" s="10">
        <v>1</v>
      </c>
      <c r="B14" s="21" t="s">
        <v>1013</v>
      </c>
      <c r="C14" s="334" t="s">
        <v>1014</v>
      </c>
    </row>
    <row r="15" spans="1:6">
      <c r="A15" s="10">
        <v>2</v>
      </c>
      <c r="B15" s="21" t="s">
        <v>1015</v>
      </c>
      <c r="C15" s="334" t="s">
        <v>1016</v>
      </c>
    </row>
    <row r="16" spans="1:6">
      <c r="A16" s="10">
        <v>3</v>
      </c>
      <c r="B16" s="21" t="s">
        <v>1017</v>
      </c>
      <c r="C16" s="334" t="s">
        <v>1018</v>
      </c>
    </row>
    <row r="17" spans="1:3" ht="27.6">
      <c r="A17" s="10">
        <v>4</v>
      </c>
      <c r="B17" s="21" t="s">
        <v>1019</v>
      </c>
      <c r="C17" s="335" t="s">
        <v>1020</v>
      </c>
    </row>
    <row r="18" spans="1:3">
      <c r="A18" s="10">
        <v>5</v>
      </c>
      <c r="B18" s="21" t="s">
        <v>1021</v>
      </c>
      <c r="C18" s="335" t="s">
        <v>1022</v>
      </c>
    </row>
    <row r="19" spans="1:3" ht="27.6">
      <c r="A19" s="10">
        <v>6</v>
      </c>
      <c r="B19" s="21" t="s">
        <v>1023</v>
      </c>
      <c r="C19" s="335" t="s">
        <v>1024</v>
      </c>
    </row>
    <row r="20" spans="1:3">
      <c r="A20" s="10"/>
      <c r="B20" s="21"/>
      <c r="C20" s="334"/>
    </row>
    <row r="21" spans="1:3">
      <c r="A21" s="10"/>
      <c r="B21" s="21"/>
      <c r="C21" s="334"/>
    </row>
    <row r="22" spans="1:3">
      <c r="A22" s="10"/>
      <c r="B22" s="21"/>
      <c r="C22" s="22"/>
    </row>
    <row r="23" spans="1:3">
      <c r="A23" s="10"/>
      <c r="B23" s="785" t="s">
        <v>94</v>
      </c>
      <c r="C23" s="786"/>
    </row>
    <row r="24" spans="1:3" ht="15">
      <c r="A24" s="10">
        <v>1</v>
      </c>
      <c r="B24" s="667" t="s">
        <v>1025</v>
      </c>
      <c r="C24" s="668">
        <v>0.57624869999999995</v>
      </c>
    </row>
    <row r="25" spans="1:3" ht="15">
      <c r="A25" s="673">
        <v>2</v>
      </c>
      <c r="B25" s="667" t="s">
        <v>1026</v>
      </c>
      <c r="C25" s="668">
        <v>0.3566742</v>
      </c>
    </row>
    <row r="26" spans="1:3" ht="15">
      <c r="A26" s="673">
        <v>3</v>
      </c>
      <c r="B26" s="667" t="s">
        <v>1027</v>
      </c>
      <c r="C26" s="668">
        <v>6.7034499999999997E-2</v>
      </c>
    </row>
    <row r="27" spans="1:3" ht="15.75" customHeight="1">
      <c r="A27" s="10"/>
      <c r="B27" s="25"/>
      <c r="C27" s="26"/>
    </row>
    <row r="28" spans="1:3" ht="15.75" customHeight="1">
      <c r="A28" s="10"/>
      <c r="B28" s="785" t="s">
        <v>174</v>
      </c>
      <c r="C28" s="786"/>
    </row>
    <row r="29" spans="1:3" ht="30" customHeight="1">
      <c r="A29" s="10">
        <v>1</v>
      </c>
      <c r="B29" s="667" t="s">
        <v>1025</v>
      </c>
      <c r="C29" s="669">
        <v>0.57624869999999995</v>
      </c>
    </row>
    <row r="30" spans="1:3" ht="15">
      <c r="A30" s="674">
        <v>2</v>
      </c>
      <c r="B30" s="670" t="s">
        <v>1028</v>
      </c>
      <c r="C30" s="671">
        <v>0.35670000000000002</v>
      </c>
    </row>
    <row r="31" spans="1:3" ht="15.75" customHeight="1">
      <c r="A31" s="674">
        <v>3</v>
      </c>
      <c r="B31" s="670" t="s">
        <v>1029</v>
      </c>
      <c r="C31" s="671">
        <v>0.16469</v>
      </c>
    </row>
    <row r="32" spans="1:3" ht="29.25" customHeight="1">
      <c r="A32" s="674">
        <v>4</v>
      </c>
      <c r="B32" s="670" t="s">
        <v>1030</v>
      </c>
      <c r="C32" s="671">
        <v>5.4859999999999999E-2</v>
      </c>
    </row>
    <row r="33" spans="1:3" ht="15">
      <c r="A33" s="674">
        <v>5</v>
      </c>
      <c r="B33" s="670" t="s">
        <v>1026</v>
      </c>
      <c r="C33" s="671">
        <v>0.3566742</v>
      </c>
    </row>
    <row r="34" spans="1:3" ht="28.8">
      <c r="A34" s="674">
        <v>6</v>
      </c>
      <c r="B34" s="670" t="s">
        <v>1031</v>
      </c>
      <c r="C34" s="672">
        <v>0.3566742</v>
      </c>
    </row>
    <row r="35" spans="1:3" ht="15">
      <c r="A35" s="674">
        <v>7</v>
      </c>
      <c r="B35" s="670" t="s">
        <v>1032</v>
      </c>
      <c r="C35" s="671">
        <v>0.3566742</v>
      </c>
    </row>
    <row r="36" spans="1:3" ht="15">
      <c r="A36" s="674">
        <v>8</v>
      </c>
      <c r="B36" s="670" t="s">
        <v>1027</v>
      </c>
      <c r="C36" s="671">
        <v>6.7034499999999997E-2</v>
      </c>
    </row>
    <row r="37" spans="1:3" ht="15">
      <c r="A37" s="674">
        <v>9</v>
      </c>
      <c r="B37" s="670" t="s">
        <v>1033</v>
      </c>
      <c r="C37" s="671">
        <v>6.4000000000000001E-2</v>
      </c>
    </row>
    <row r="38" spans="1:3" ht="15.6" thickBot="1">
      <c r="A38" s="11"/>
      <c r="B38" s="27"/>
      <c r="C38" s="333"/>
    </row>
  </sheetData>
  <mergeCells count="2">
    <mergeCell ref="B28:C28"/>
    <mergeCell ref="B23:C23"/>
  </mergeCells>
  <dataValidations count="1">
    <dataValidation type="list" allowBlank="1" showInputMessage="1" showErrorMessage="1" sqref="C6:C12"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L53"/>
  <sheetViews>
    <sheetView zoomScale="130" zoomScaleNormal="130" workbookViewId="0">
      <pane xSplit="1" ySplit="5" topLeftCell="C34" activePane="bottomRight" state="frozen"/>
      <selection activeCell="H6" sqref="H6"/>
      <selection pane="topRight" activeCell="H6" sqref="H6"/>
      <selection pane="bottomLeft" activeCell="H6" sqref="H6"/>
      <selection pane="bottomRight" activeCell="G42" sqref="G42"/>
    </sheetView>
  </sheetViews>
  <sheetFormatPr defaultRowHeight="14.4"/>
  <cols>
    <col min="1" max="1" width="9.5546875" style="1" bestFit="1" customWidth="1"/>
    <col min="2" max="2" width="47.5546875" style="1" customWidth="1"/>
    <col min="3" max="3" width="28" style="1" customWidth="1"/>
    <col min="4" max="4" width="25.5546875" style="1" customWidth="1"/>
    <col min="5" max="5" width="18.88671875" style="1" customWidth="1"/>
    <col min="6" max="6" width="12" bestFit="1" customWidth="1"/>
    <col min="7" max="7" width="12.5546875" bestFit="1" customWidth="1"/>
  </cols>
  <sheetData>
    <row r="1" spans="1:12">
      <c r="A1" s="13" t="s">
        <v>108</v>
      </c>
      <c r="B1" s="12" t="str">
        <f>Info!C2</f>
        <v>სს სილქ ბანკი</v>
      </c>
    </row>
    <row r="2" spans="1:12" s="13" customFormat="1" ht="15.75" customHeight="1">
      <c r="A2" s="13" t="s">
        <v>109</v>
      </c>
      <c r="B2" s="354">
        <f>'1. key ratios'!B2</f>
        <v>45657</v>
      </c>
    </row>
    <row r="3" spans="1:12" s="13" customFormat="1" ht="15.75" customHeight="1"/>
    <row r="4" spans="1:12" s="13" customFormat="1" ht="15.75" customHeight="1" thickBot="1">
      <c r="A4" s="158" t="s">
        <v>255</v>
      </c>
      <c r="B4" s="159" t="s">
        <v>168</v>
      </c>
      <c r="C4" s="123"/>
      <c r="D4" s="123"/>
      <c r="E4" s="124" t="s">
        <v>87</v>
      </c>
    </row>
    <row r="5" spans="1:12" s="72" customFormat="1" ht="17.399999999999999" customHeight="1">
      <c r="A5" s="249"/>
      <c r="B5" s="250"/>
      <c r="C5" s="122" t="s">
        <v>0</v>
      </c>
      <c r="D5" s="122" t="s">
        <v>1</v>
      </c>
      <c r="E5" s="251" t="s">
        <v>2</v>
      </c>
    </row>
    <row r="6" spans="1:12" ht="14.4" customHeight="1">
      <c r="A6" s="252"/>
      <c r="B6" s="787" t="s">
        <v>144</v>
      </c>
      <c r="C6" s="787" t="s">
        <v>854</v>
      </c>
      <c r="D6" s="788" t="s">
        <v>143</v>
      </c>
      <c r="E6" s="789"/>
    </row>
    <row r="7" spans="1:12" ht="99.6" customHeight="1">
      <c r="A7" s="252"/>
      <c r="B7" s="787"/>
      <c r="C7" s="787"/>
      <c r="D7" s="247" t="s">
        <v>142</v>
      </c>
      <c r="E7" s="248" t="s">
        <v>353</v>
      </c>
    </row>
    <row r="8" spans="1:12" ht="22.5" customHeight="1">
      <c r="A8" s="470">
        <v>1</v>
      </c>
      <c r="B8" s="411" t="s">
        <v>841</v>
      </c>
      <c r="C8" s="471">
        <v>32762149.40967223</v>
      </c>
      <c r="D8" s="471">
        <v>0</v>
      </c>
      <c r="E8" s="471">
        <f t="shared" ref="E8" si="0">SUM(E9:E11)</f>
        <v>32762149.40967223</v>
      </c>
      <c r="J8" s="675"/>
      <c r="K8" s="675"/>
      <c r="L8" s="675"/>
    </row>
    <row r="9" spans="1:12">
      <c r="A9" s="470">
        <v>1.1000000000000001</v>
      </c>
      <c r="B9" s="414" t="s">
        <v>96</v>
      </c>
      <c r="C9" s="471">
        <v>3061686.4399999939</v>
      </c>
      <c r="D9" s="471"/>
      <c r="E9" s="471">
        <f>C9-D9</f>
        <v>3061686.4399999939</v>
      </c>
      <c r="J9" s="675"/>
      <c r="K9" s="675"/>
      <c r="L9" s="675"/>
    </row>
    <row r="10" spans="1:12">
      <c r="A10" s="470">
        <v>1.2</v>
      </c>
      <c r="B10" s="414" t="s">
        <v>97</v>
      </c>
      <c r="C10" s="471">
        <v>2957265.9000000004</v>
      </c>
      <c r="D10" s="471"/>
      <c r="E10" s="471">
        <f t="shared" ref="E10:E15" si="1">C10-D10</f>
        <v>2957265.9000000004</v>
      </c>
      <c r="J10" s="675"/>
      <c r="K10" s="675"/>
      <c r="L10" s="675"/>
    </row>
    <row r="11" spans="1:12">
      <c r="A11" s="470">
        <v>1.3</v>
      </c>
      <c r="B11" s="414" t="s">
        <v>98</v>
      </c>
      <c r="C11" s="471">
        <v>26743197.069672234</v>
      </c>
      <c r="D11" s="471"/>
      <c r="E11" s="471">
        <f t="shared" si="1"/>
        <v>26743197.069672234</v>
      </c>
      <c r="J11" s="675"/>
      <c r="K11" s="675"/>
      <c r="L11" s="675"/>
    </row>
    <row r="12" spans="1:12">
      <c r="A12" s="470">
        <v>2</v>
      </c>
      <c r="B12" s="415" t="s">
        <v>728</v>
      </c>
      <c r="C12" s="471">
        <v>87220.144647192981</v>
      </c>
      <c r="D12" s="471"/>
      <c r="E12" s="471">
        <f t="shared" si="1"/>
        <v>87220.144647192981</v>
      </c>
      <c r="J12" s="675"/>
      <c r="K12" s="675"/>
      <c r="L12" s="675"/>
    </row>
    <row r="13" spans="1:12">
      <c r="A13" s="470">
        <v>2.1</v>
      </c>
      <c r="B13" s="416" t="s">
        <v>729</v>
      </c>
      <c r="C13" s="471">
        <v>87220.144647192981</v>
      </c>
      <c r="D13" s="471"/>
      <c r="E13" s="471">
        <f t="shared" si="1"/>
        <v>87220.144647192981</v>
      </c>
      <c r="J13" s="675"/>
      <c r="K13" s="675"/>
      <c r="L13" s="675"/>
    </row>
    <row r="14" spans="1:12" ht="33.9" customHeight="1">
      <c r="A14" s="470">
        <v>3</v>
      </c>
      <c r="B14" s="417" t="s">
        <v>730</v>
      </c>
      <c r="C14" s="471">
        <v>0</v>
      </c>
      <c r="D14" s="471"/>
      <c r="E14" s="471">
        <f t="shared" si="1"/>
        <v>0</v>
      </c>
      <c r="J14" s="675"/>
      <c r="K14" s="675"/>
      <c r="L14" s="675"/>
    </row>
    <row r="15" spans="1:12" ht="32.4" customHeight="1">
      <c r="A15" s="470">
        <v>4</v>
      </c>
      <c r="B15" s="418" t="s">
        <v>731</v>
      </c>
      <c r="C15" s="471">
        <v>0</v>
      </c>
      <c r="D15" s="471"/>
      <c r="E15" s="471">
        <f t="shared" si="1"/>
        <v>0</v>
      </c>
      <c r="J15" s="675"/>
      <c r="K15" s="675"/>
      <c r="L15" s="675"/>
    </row>
    <row r="16" spans="1:12" ht="23.1" customHeight="1">
      <c r="A16" s="470">
        <v>5</v>
      </c>
      <c r="B16" s="418" t="s">
        <v>732</v>
      </c>
      <c r="C16" s="471">
        <v>20000</v>
      </c>
      <c r="D16" s="471">
        <v>0</v>
      </c>
      <c r="E16" s="471">
        <f t="shared" ref="E16" si="2">SUM(E17:E19)</f>
        <v>20000</v>
      </c>
      <c r="J16" s="675"/>
      <c r="K16" s="675"/>
      <c r="L16" s="675"/>
    </row>
    <row r="17" spans="1:12">
      <c r="A17" s="470">
        <v>5.0999999999999996</v>
      </c>
      <c r="B17" s="421" t="s">
        <v>733</v>
      </c>
      <c r="C17" s="471">
        <v>20000</v>
      </c>
      <c r="D17" s="471"/>
      <c r="E17" s="471">
        <f>C17-D17</f>
        <v>20000</v>
      </c>
      <c r="J17" s="675"/>
      <c r="K17" s="675"/>
      <c r="L17" s="675"/>
    </row>
    <row r="18" spans="1:12">
      <c r="A18" s="470">
        <v>5.2</v>
      </c>
      <c r="B18" s="421" t="s">
        <v>568</v>
      </c>
      <c r="C18" s="471">
        <v>0</v>
      </c>
      <c r="D18" s="471"/>
      <c r="E18" s="471">
        <f t="shared" ref="E18:E19" si="3">C18-D18</f>
        <v>0</v>
      </c>
      <c r="J18" s="675"/>
      <c r="K18" s="675"/>
      <c r="L18" s="675"/>
    </row>
    <row r="19" spans="1:12">
      <c r="A19" s="470">
        <v>5.3</v>
      </c>
      <c r="B19" s="421" t="s">
        <v>734</v>
      </c>
      <c r="C19" s="471">
        <v>0</v>
      </c>
      <c r="D19" s="471"/>
      <c r="E19" s="471">
        <f t="shared" si="3"/>
        <v>0</v>
      </c>
      <c r="J19" s="675"/>
      <c r="K19" s="675"/>
      <c r="L19" s="675"/>
    </row>
    <row r="20" spans="1:12" ht="20.399999999999999">
      <c r="A20" s="470">
        <v>6</v>
      </c>
      <c r="B20" s="417" t="s">
        <v>735</v>
      </c>
      <c r="C20" s="471">
        <v>149935430.00048748</v>
      </c>
      <c r="D20" s="471">
        <v>0</v>
      </c>
      <c r="E20" s="471">
        <f t="shared" ref="E20" si="4">SUM(E21:E22)</f>
        <v>149935430.00048748</v>
      </c>
      <c r="J20" s="675"/>
      <c r="K20" s="675"/>
      <c r="L20" s="675"/>
    </row>
    <row r="21" spans="1:12">
      <c r="A21" s="470">
        <v>6.1</v>
      </c>
      <c r="B21" s="421" t="s">
        <v>568</v>
      </c>
      <c r="C21" s="472">
        <v>24462580.824963637</v>
      </c>
      <c r="D21" s="472"/>
      <c r="E21" s="472">
        <f>C21-D21</f>
        <v>24462580.824963637</v>
      </c>
      <c r="J21" s="675"/>
      <c r="K21" s="675"/>
      <c r="L21" s="675"/>
    </row>
    <row r="22" spans="1:12">
      <c r="A22" s="470">
        <v>6.2</v>
      </c>
      <c r="B22" s="421" t="s">
        <v>734</v>
      </c>
      <c r="C22" s="472">
        <v>125472849.17552385</v>
      </c>
      <c r="D22" s="472"/>
      <c r="E22" s="472">
        <f t="shared" ref="E22:E24" si="5">C22-D22</f>
        <v>125472849.17552385</v>
      </c>
      <c r="J22" s="675"/>
      <c r="K22" s="675"/>
      <c r="L22" s="675"/>
    </row>
    <row r="23" spans="1:12" ht="20.399999999999999">
      <c r="A23" s="470">
        <v>7</v>
      </c>
      <c r="B23" s="422" t="s">
        <v>736</v>
      </c>
      <c r="C23" s="473">
        <v>0</v>
      </c>
      <c r="D23" s="473"/>
      <c r="E23" s="472">
        <f t="shared" si="5"/>
        <v>0</v>
      </c>
      <c r="J23" s="675"/>
      <c r="K23" s="675"/>
      <c r="L23" s="675"/>
    </row>
    <row r="24" spans="1:12" ht="20.399999999999999">
      <c r="A24" s="470">
        <v>8</v>
      </c>
      <c r="B24" s="423" t="s">
        <v>737</v>
      </c>
      <c r="C24" s="473">
        <v>3453369.6819063118</v>
      </c>
      <c r="D24" s="473"/>
      <c r="E24" s="472">
        <f t="shared" si="5"/>
        <v>3453369.6819063118</v>
      </c>
      <c r="J24" s="675"/>
      <c r="K24" s="675"/>
      <c r="L24" s="675"/>
    </row>
    <row r="25" spans="1:12">
      <c r="A25" s="470">
        <v>9</v>
      </c>
      <c r="B25" s="418" t="s">
        <v>738</v>
      </c>
      <c r="C25" s="473">
        <v>18260220.051328886</v>
      </c>
      <c r="D25" s="473">
        <v>0</v>
      </c>
      <c r="E25" s="473">
        <f t="shared" ref="E25" si="6">SUM(E26:E27)</f>
        <v>18260220.051328886</v>
      </c>
      <c r="J25" s="675"/>
      <c r="K25" s="675"/>
      <c r="L25" s="675"/>
    </row>
    <row r="26" spans="1:12">
      <c r="A26" s="470">
        <v>9.1</v>
      </c>
      <c r="B26" s="424" t="s">
        <v>739</v>
      </c>
      <c r="C26" s="473">
        <v>18260220.051328886</v>
      </c>
      <c r="D26" s="473"/>
      <c r="E26" s="473">
        <f>C26-D26</f>
        <v>18260220.051328886</v>
      </c>
      <c r="J26" s="675"/>
      <c r="K26" s="675"/>
      <c r="L26" s="675"/>
    </row>
    <row r="27" spans="1:12">
      <c r="A27" s="470">
        <v>9.1999999999999993</v>
      </c>
      <c r="B27" s="424" t="s">
        <v>740</v>
      </c>
      <c r="C27" s="473">
        <v>0</v>
      </c>
      <c r="D27" s="473"/>
      <c r="E27" s="473">
        <f>C27-D27</f>
        <v>0</v>
      </c>
      <c r="J27" s="675"/>
      <c r="K27" s="675"/>
      <c r="L27" s="675"/>
    </row>
    <row r="28" spans="1:12">
      <c r="A28" s="470">
        <v>10</v>
      </c>
      <c r="B28" s="418" t="s">
        <v>36</v>
      </c>
      <c r="C28" s="473">
        <v>1802685.9099999992</v>
      </c>
      <c r="D28" s="473">
        <v>1802685.9099999992</v>
      </c>
      <c r="E28" s="473">
        <f t="shared" ref="E28" si="7">SUM(E29:E30)</f>
        <v>0</v>
      </c>
      <c r="J28" s="675"/>
      <c r="K28" s="675"/>
      <c r="L28" s="675"/>
    </row>
    <row r="29" spans="1:12">
      <c r="A29" s="470">
        <v>10.1</v>
      </c>
      <c r="B29" s="424" t="s">
        <v>741</v>
      </c>
      <c r="C29" s="473">
        <v>0</v>
      </c>
      <c r="D29" s="473"/>
      <c r="E29" s="473">
        <f>C29-D29</f>
        <v>0</v>
      </c>
      <c r="J29" s="675"/>
      <c r="K29" s="675"/>
      <c r="L29" s="675"/>
    </row>
    <row r="30" spans="1:12">
      <c r="A30" s="470">
        <v>10.199999999999999</v>
      </c>
      <c r="B30" s="424" t="s">
        <v>742</v>
      </c>
      <c r="C30" s="473">
        <v>1802685.9099999992</v>
      </c>
      <c r="D30" s="473">
        <v>1802685.9099999992</v>
      </c>
      <c r="E30" s="473">
        <f>C30-D30</f>
        <v>0</v>
      </c>
      <c r="J30" s="675"/>
      <c r="K30" s="675"/>
      <c r="L30" s="675"/>
    </row>
    <row r="31" spans="1:12">
      <c r="A31" s="470">
        <v>11</v>
      </c>
      <c r="B31" s="418" t="s">
        <v>743</v>
      </c>
      <c r="C31" s="473">
        <v>1271692.1704635108</v>
      </c>
      <c r="D31" s="473">
        <v>1226443.6704635108</v>
      </c>
      <c r="E31" s="473">
        <f t="shared" ref="E31" si="8">SUM(E32:E33)</f>
        <v>45248.5</v>
      </c>
      <c r="J31" s="675"/>
      <c r="K31" s="675"/>
      <c r="L31" s="675"/>
    </row>
    <row r="32" spans="1:12">
      <c r="A32" s="470">
        <v>11.1</v>
      </c>
      <c r="B32" s="424" t="s">
        <v>744</v>
      </c>
      <c r="C32" s="473">
        <v>45248.5</v>
      </c>
      <c r="D32" s="473"/>
      <c r="E32" s="473">
        <f>C32-D32</f>
        <v>45248.5</v>
      </c>
      <c r="J32" s="675"/>
      <c r="K32" s="675"/>
      <c r="L32" s="675"/>
    </row>
    <row r="33" spans="1:12">
      <c r="A33" s="470">
        <v>11.2</v>
      </c>
      <c r="B33" s="424" t="s">
        <v>745</v>
      </c>
      <c r="C33" s="473">
        <v>1226443.6704635108</v>
      </c>
      <c r="D33" s="473">
        <v>1226443.6704635108</v>
      </c>
      <c r="E33" s="473">
        <f t="shared" ref="E33:E36" si="9">C33-D33</f>
        <v>0</v>
      </c>
      <c r="J33" s="675"/>
      <c r="K33" s="675"/>
      <c r="L33" s="675"/>
    </row>
    <row r="34" spans="1:12">
      <c r="A34" s="470">
        <v>13</v>
      </c>
      <c r="B34" s="418" t="s">
        <v>99</v>
      </c>
      <c r="C34" s="472">
        <v>15449271.925490001</v>
      </c>
      <c r="D34" s="472"/>
      <c r="E34" s="473">
        <f t="shared" si="9"/>
        <v>15449271.925490001</v>
      </c>
      <c r="J34" s="675"/>
      <c r="K34" s="675"/>
      <c r="L34" s="675"/>
    </row>
    <row r="35" spans="1:12">
      <c r="A35" s="470">
        <v>13.1</v>
      </c>
      <c r="B35" s="425" t="s">
        <v>746</v>
      </c>
      <c r="C35" s="472">
        <v>0</v>
      </c>
      <c r="D35" s="472"/>
      <c r="E35" s="473">
        <f t="shared" si="9"/>
        <v>0</v>
      </c>
      <c r="J35" s="675"/>
      <c r="K35" s="675"/>
      <c r="L35" s="675"/>
    </row>
    <row r="36" spans="1:12">
      <c r="A36" s="470">
        <v>13.2</v>
      </c>
      <c r="B36" s="425" t="s">
        <v>747</v>
      </c>
      <c r="C36" s="472">
        <v>0</v>
      </c>
      <c r="D36" s="472"/>
      <c r="E36" s="473">
        <f t="shared" si="9"/>
        <v>0</v>
      </c>
      <c r="J36" s="675"/>
      <c r="K36" s="675"/>
      <c r="L36" s="675"/>
    </row>
    <row r="37" spans="1:12" ht="42" thickBot="1">
      <c r="A37" s="253"/>
      <c r="B37" s="254" t="s">
        <v>320</v>
      </c>
      <c r="C37" s="204">
        <f>SUM(C8,C12,C14,C15,C16,C20,C23,C24,C25,C28,C31,C34)</f>
        <v>223042039.29399559</v>
      </c>
      <c r="D37" s="204">
        <f t="shared" ref="D37:E37" si="10">SUM(D8,D12,D14,D15,D16,D20,D23,D24,D25,D28,D31,D34)</f>
        <v>3029129.58046351</v>
      </c>
      <c r="E37" s="204">
        <f t="shared" si="10"/>
        <v>220012909.71353209</v>
      </c>
      <c r="J37" s="675"/>
      <c r="K37" s="675"/>
      <c r="L37" s="675"/>
    </row>
    <row r="38" spans="1:12">
      <c r="A38"/>
      <c r="B38"/>
      <c r="C38"/>
      <c r="D38"/>
      <c r="E38"/>
    </row>
    <row r="39" spans="1:12">
      <c r="A39"/>
      <c r="B39"/>
      <c r="C39"/>
      <c r="D39"/>
      <c r="E39"/>
    </row>
    <row r="41" spans="1:12" s="1" customFormat="1">
      <c r="B41" s="29"/>
      <c r="F41"/>
      <c r="G41"/>
    </row>
    <row r="42" spans="1:12" s="1" customFormat="1">
      <c r="B42" s="30"/>
      <c r="F42"/>
      <c r="G42"/>
    </row>
    <row r="43" spans="1:12" s="1" customFormat="1">
      <c r="B43" s="29"/>
      <c r="F43"/>
      <c r="G43"/>
    </row>
    <row r="44" spans="1:12" s="1" customFormat="1">
      <c r="B44" s="29"/>
      <c r="F44"/>
      <c r="G44"/>
    </row>
    <row r="45" spans="1:12" s="1" customFormat="1">
      <c r="B45" s="29"/>
      <c r="F45"/>
      <c r="G45"/>
    </row>
    <row r="46" spans="1:12" s="1" customFormat="1">
      <c r="B46" s="29"/>
      <c r="F46"/>
      <c r="G46"/>
    </row>
    <row r="47" spans="1:12" s="1" customFormat="1">
      <c r="B47" s="29"/>
      <c r="F47"/>
      <c r="G47"/>
    </row>
    <row r="48" spans="1:12" s="1" customFormat="1">
      <c r="B48" s="30"/>
      <c r="F48"/>
      <c r="G48"/>
    </row>
    <row r="49" spans="2:7" s="1" customFormat="1">
      <c r="B49" s="30"/>
      <c r="F49"/>
      <c r="G49"/>
    </row>
    <row r="50" spans="2:7" s="1" customFormat="1">
      <c r="B50" s="30"/>
      <c r="F50"/>
      <c r="G50"/>
    </row>
    <row r="51" spans="2:7" s="1" customFormat="1">
      <c r="B51" s="30"/>
      <c r="F51"/>
      <c r="G51"/>
    </row>
    <row r="52" spans="2:7" s="1" customFormat="1">
      <c r="B52" s="30"/>
      <c r="F52"/>
      <c r="G52"/>
    </row>
    <row r="53" spans="2:7" s="1" customFormat="1">
      <c r="B53" s="30"/>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17" sqref="C17"/>
    </sheetView>
  </sheetViews>
  <sheetFormatPr defaultRowHeight="14.4" outlineLevelRow="1"/>
  <cols>
    <col min="1" max="1" width="9.5546875" style="1" bestFit="1" customWidth="1"/>
    <col min="2" max="2" width="114.33203125" style="1" customWidth="1"/>
    <col min="3" max="3" width="18.88671875" customWidth="1"/>
    <col min="4" max="4" width="25.44140625" customWidth="1"/>
    <col min="5" max="5" width="24.33203125" customWidth="1"/>
    <col min="6" max="6" width="24" customWidth="1"/>
    <col min="7" max="7" width="10" bestFit="1" customWidth="1"/>
    <col min="8" max="8" width="12" bestFit="1" customWidth="1"/>
    <col min="9" max="9" width="12.5546875" bestFit="1" customWidth="1"/>
  </cols>
  <sheetData>
    <row r="1" spans="1:6">
      <c r="A1" s="13" t="s">
        <v>108</v>
      </c>
      <c r="B1" s="12" t="str">
        <f>Info!C2</f>
        <v>სს სილქ ბანკი</v>
      </c>
    </row>
    <row r="2" spans="1:6" s="13" customFormat="1" ht="15.75" customHeight="1">
      <c r="A2" s="13" t="s">
        <v>109</v>
      </c>
      <c r="B2" s="655">
        <f>'1. key ratios'!B2</f>
        <v>45657</v>
      </c>
      <c r="C2"/>
      <c r="D2"/>
      <c r="E2"/>
      <c r="F2"/>
    </row>
    <row r="3" spans="1:6" s="13" customFormat="1" ht="15.75" customHeight="1">
      <c r="C3"/>
      <c r="D3"/>
      <c r="E3"/>
      <c r="F3"/>
    </row>
    <row r="4" spans="1:6" s="13" customFormat="1" ht="28.2" thickBot="1">
      <c r="A4" s="13" t="s">
        <v>256</v>
      </c>
      <c r="B4" s="130" t="s">
        <v>171</v>
      </c>
      <c r="C4" s="124" t="s">
        <v>87</v>
      </c>
      <c r="D4"/>
      <c r="E4"/>
      <c r="F4"/>
    </row>
    <row r="5" spans="1:6">
      <c r="A5" s="125">
        <v>1</v>
      </c>
      <c r="B5" s="126" t="s">
        <v>725</v>
      </c>
      <c r="C5" s="165">
        <f>'7. LI1'!E37</f>
        <v>220012909.71353209</v>
      </c>
      <c r="E5" s="666"/>
    </row>
    <row r="6" spans="1:6">
      <c r="A6" s="71">
        <v>2.1</v>
      </c>
      <c r="B6" s="132" t="s">
        <v>859</v>
      </c>
      <c r="C6" s="166">
        <v>21795155.276580092</v>
      </c>
      <c r="E6" s="666"/>
    </row>
    <row r="7" spans="1:6" s="2" customFormat="1" ht="27.6" outlineLevel="1">
      <c r="A7" s="131">
        <v>2.2000000000000002</v>
      </c>
      <c r="B7" s="127" t="s">
        <v>860</v>
      </c>
      <c r="C7" s="167">
        <v>33681600</v>
      </c>
      <c r="E7" s="666"/>
    </row>
    <row r="8" spans="1:6" s="2" customFormat="1" ht="27.6">
      <c r="A8" s="131">
        <v>3</v>
      </c>
      <c r="B8" s="128" t="s">
        <v>726</v>
      </c>
      <c r="C8" s="168">
        <f>SUM(C5:C7)</f>
        <v>275489664.99011219</v>
      </c>
      <c r="E8" s="666"/>
    </row>
    <row r="9" spans="1:6">
      <c r="A9" s="71">
        <v>4</v>
      </c>
      <c r="B9" s="135" t="s">
        <v>169</v>
      </c>
      <c r="C9" s="166">
        <v>0</v>
      </c>
      <c r="E9" s="666"/>
    </row>
    <row r="10" spans="1:6" s="2" customFormat="1" ht="27.6" outlineLevel="1">
      <c r="A10" s="131">
        <v>5.0999999999999996</v>
      </c>
      <c r="B10" s="127" t="s">
        <v>175</v>
      </c>
      <c r="C10" s="167">
        <v>-15097728.44387497</v>
      </c>
      <c r="E10" s="666"/>
    </row>
    <row r="11" spans="1:6" s="2" customFormat="1" ht="27.6" outlineLevel="1">
      <c r="A11" s="131">
        <v>5.2</v>
      </c>
      <c r="B11" s="127" t="s">
        <v>176</v>
      </c>
      <c r="C11" s="167">
        <v>-32671152</v>
      </c>
      <c r="E11" s="666"/>
    </row>
    <row r="12" spans="1:6" s="2" customFormat="1">
      <c r="A12" s="131">
        <v>6</v>
      </c>
      <c r="B12" s="133" t="s">
        <v>437</v>
      </c>
      <c r="C12" s="167"/>
      <c r="E12" s="666"/>
    </row>
    <row r="13" spans="1:6" s="2" customFormat="1" ht="15" thickBot="1">
      <c r="A13" s="134">
        <v>7</v>
      </c>
      <c r="B13" s="129" t="s">
        <v>170</v>
      </c>
      <c r="C13" s="169">
        <f>SUM(C8:C12)</f>
        <v>227720784.54623723</v>
      </c>
      <c r="E13" s="666"/>
    </row>
    <row r="15" spans="1:6" ht="27.6">
      <c r="B15" s="17" t="s">
        <v>438</v>
      </c>
    </row>
    <row r="17" spans="2:9" s="1" customFormat="1">
      <c r="B17" s="31"/>
      <c r="C17"/>
      <c r="D17"/>
      <c r="E17"/>
      <c r="F17"/>
      <c r="G17"/>
      <c r="H17"/>
      <c r="I17"/>
    </row>
    <row r="18" spans="2:9" s="1" customFormat="1">
      <c r="B18" s="28"/>
      <c r="C18"/>
      <c r="D18"/>
      <c r="E18"/>
      <c r="F18"/>
      <c r="G18"/>
      <c r="H18"/>
      <c r="I18"/>
    </row>
    <row r="19" spans="2:9" s="1" customFormat="1">
      <c r="B19" s="28"/>
      <c r="C19"/>
      <c r="D19"/>
      <c r="E19"/>
      <c r="F19"/>
      <c r="G19"/>
      <c r="H19"/>
      <c r="I19"/>
    </row>
    <row r="20" spans="2:9" s="1" customFormat="1">
      <c r="B20" s="30"/>
      <c r="C20"/>
      <c r="D20"/>
      <c r="E20"/>
      <c r="F20"/>
      <c r="G20"/>
      <c r="H20"/>
      <c r="I20"/>
    </row>
    <row r="21" spans="2:9" s="1" customFormat="1">
      <c r="B21" s="29"/>
      <c r="C21"/>
      <c r="D21"/>
      <c r="E21"/>
      <c r="F21"/>
      <c r="G21"/>
      <c r="H21"/>
      <c r="I21"/>
    </row>
    <row r="22" spans="2:9" s="1" customFormat="1">
      <c r="B22" s="30"/>
      <c r="C22"/>
      <c r="D22"/>
      <c r="E22"/>
      <c r="F22"/>
      <c r="G22"/>
      <c r="H22"/>
      <c r="I22"/>
    </row>
    <row r="23" spans="2:9" s="1" customFormat="1">
      <c r="B23" s="29"/>
      <c r="C23"/>
      <c r="D23"/>
      <c r="E23"/>
      <c r="F23"/>
      <c r="G23"/>
      <c r="H23"/>
      <c r="I23"/>
    </row>
    <row r="24" spans="2:9" s="1" customFormat="1">
      <c r="B24" s="29"/>
      <c r="C24"/>
      <c r="D24"/>
      <c r="E24"/>
      <c r="F24"/>
      <c r="G24"/>
      <c r="H24"/>
      <c r="I24"/>
    </row>
    <row r="25" spans="2:9" s="1" customFormat="1">
      <c r="B25" s="29"/>
      <c r="C25"/>
      <c r="D25"/>
      <c r="E25"/>
      <c r="F25"/>
      <c r="G25"/>
      <c r="H25"/>
      <c r="I25"/>
    </row>
    <row r="26" spans="2:9" s="1" customFormat="1">
      <c r="B26" s="29"/>
      <c r="C26"/>
      <c r="D26"/>
      <c r="E26"/>
      <c r="F26"/>
      <c r="G26"/>
      <c r="H26"/>
      <c r="I26"/>
    </row>
    <row r="27" spans="2:9" s="1" customFormat="1">
      <c r="B27" s="29"/>
      <c r="C27"/>
      <c r="D27"/>
      <c r="E27"/>
      <c r="F27"/>
      <c r="G27"/>
      <c r="H27"/>
      <c r="I27"/>
    </row>
    <row r="28" spans="2:9" s="1" customFormat="1">
      <c r="B28" s="30"/>
      <c r="C28"/>
      <c r="D28"/>
      <c r="E28"/>
      <c r="F28"/>
      <c r="G28"/>
      <c r="H28"/>
      <c r="I28"/>
    </row>
    <row r="29" spans="2:9" s="1" customFormat="1">
      <c r="B29" s="30"/>
      <c r="C29"/>
      <c r="D29"/>
      <c r="E29"/>
      <c r="F29"/>
      <c r="G29"/>
      <c r="H29"/>
      <c r="I29"/>
    </row>
    <row r="30" spans="2:9" s="1" customFormat="1">
      <c r="B30" s="30"/>
      <c r="C30"/>
      <c r="D30"/>
      <c r="E30"/>
      <c r="F30"/>
      <c r="G30"/>
      <c r="H30"/>
      <c r="I30"/>
    </row>
    <row r="31" spans="2:9" s="1" customFormat="1">
      <c r="B31" s="30"/>
      <c r="C31"/>
      <c r="D31"/>
      <c r="E31"/>
      <c r="F31"/>
      <c r="G31"/>
      <c r="H31"/>
      <c r="I31"/>
    </row>
    <row r="32" spans="2:9" s="1" customFormat="1">
      <c r="B32" s="30"/>
      <c r="C32"/>
      <c r="D32"/>
      <c r="E32"/>
      <c r="F32"/>
      <c r="G32"/>
      <c r="H32"/>
      <c r="I32"/>
    </row>
    <row r="33" spans="2:9" s="1" customFormat="1">
      <c r="B33" s="30"/>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G56"/>
  <sheetViews>
    <sheetView zoomScale="115" zoomScaleNormal="115" workbookViewId="0">
      <pane xSplit="1" ySplit="5" topLeftCell="B34" activePane="bottomRight" state="frozen"/>
      <selection pane="topRight" activeCell="B1" sqref="B1"/>
      <selection pane="bottomLeft" activeCell="A5" sqref="A5"/>
      <selection pane="bottomRight" activeCell="D40" sqref="D40"/>
    </sheetView>
  </sheetViews>
  <sheetFormatPr defaultRowHeight="14.4"/>
  <cols>
    <col min="1" max="1" width="9.5546875" style="1" bestFit="1" customWidth="1"/>
    <col min="2" max="2" width="132.44140625" style="1" customWidth="1"/>
    <col min="3" max="3" width="18.44140625" style="1" customWidth="1"/>
  </cols>
  <sheetData>
    <row r="1" spans="1:7">
      <c r="A1" s="13" t="s">
        <v>108</v>
      </c>
      <c r="B1" s="12" t="str">
        <f>Info!C2</f>
        <v>სს სილქ ბანკი</v>
      </c>
      <c r="D1" s="1"/>
    </row>
    <row r="2" spans="1:7" s="13" customFormat="1" ht="15.75" customHeight="1">
      <c r="A2" s="13" t="s">
        <v>109</v>
      </c>
      <c r="B2" s="655">
        <f>'1. key ratios'!B2</f>
        <v>45657</v>
      </c>
    </row>
    <row r="3" spans="1:7" s="13" customFormat="1" ht="15.75" customHeight="1"/>
    <row r="4" spans="1:7" ht="15" thickBot="1">
      <c r="A4" s="1" t="s">
        <v>257</v>
      </c>
      <c r="B4" s="23" t="s">
        <v>85</v>
      </c>
    </row>
    <row r="5" spans="1:7">
      <c r="A5" s="78" t="s">
        <v>25</v>
      </c>
      <c r="B5" s="79"/>
      <c r="C5" s="80" t="s">
        <v>26</v>
      </c>
    </row>
    <row r="6" spans="1:7">
      <c r="A6" s="81">
        <v>1</v>
      </c>
      <c r="B6" s="43" t="s">
        <v>27</v>
      </c>
      <c r="C6" s="170">
        <f>SUM(C7:C11)</f>
        <v>59704140.681048341</v>
      </c>
      <c r="G6" s="666"/>
    </row>
    <row r="7" spans="1:7">
      <c r="A7" s="81">
        <v>2</v>
      </c>
      <c r="B7" s="40" t="s">
        <v>28</v>
      </c>
      <c r="C7" s="171">
        <v>84384600</v>
      </c>
      <c r="G7" s="666"/>
    </row>
    <row r="8" spans="1:7">
      <c r="A8" s="81">
        <v>3</v>
      </c>
      <c r="B8" s="35" t="s">
        <v>29</v>
      </c>
      <c r="C8" s="171"/>
      <c r="G8" s="666"/>
    </row>
    <row r="9" spans="1:7">
      <c r="A9" s="81">
        <v>4</v>
      </c>
      <c r="B9" s="35" t="s">
        <v>30</v>
      </c>
      <c r="C9" s="171"/>
      <c r="G9" s="666"/>
    </row>
    <row r="10" spans="1:7">
      <c r="A10" s="81">
        <v>5</v>
      </c>
      <c r="B10" s="35" t="s">
        <v>31</v>
      </c>
      <c r="C10" s="171">
        <v>3486012.7618743451</v>
      </c>
      <c r="G10" s="666"/>
    </row>
    <row r="11" spans="1:7">
      <c r="A11" s="81">
        <v>6</v>
      </c>
      <c r="B11" s="41" t="s">
        <v>32</v>
      </c>
      <c r="C11" s="171">
        <v>-28166472.080826007</v>
      </c>
      <c r="G11" s="666"/>
    </row>
    <row r="12" spans="1:7" s="2" customFormat="1">
      <c r="A12" s="81">
        <v>7</v>
      </c>
      <c r="B12" s="43" t="s">
        <v>33</v>
      </c>
      <c r="C12" s="172">
        <f>SUM(C13:C28)</f>
        <v>6515142.3423378551</v>
      </c>
      <c r="G12" s="666"/>
    </row>
    <row r="13" spans="1:7" s="2" customFormat="1">
      <c r="A13" s="81">
        <v>8</v>
      </c>
      <c r="B13" s="42" t="s">
        <v>34</v>
      </c>
      <c r="C13" s="173">
        <v>3486012.7618743451</v>
      </c>
      <c r="G13" s="666"/>
    </row>
    <row r="14" spans="1:7" s="2" customFormat="1" ht="27.6">
      <c r="A14" s="81">
        <v>9</v>
      </c>
      <c r="B14" s="36" t="s">
        <v>35</v>
      </c>
      <c r="C14" s="173"/>
      <c r="G14" s="666"/>
    </row>
    <row r="15" spans="1:7" s="2" customFormat="1">
      <c r="A15" s="81">
        <v>10</v>
      </c>
      <c r="B15" s="37" t="s">
        <v>36</v>
      </c>
      <c r="C15" s="173">
        <v>1802685.9099999992</v>
      </c>
      <c r="G15" s="666"/>
    </row>
    <row r="16" spans="1:7" s="2" customFormat="1">
      <c r="A16" s="81">
        <v>11</v>
      </c>
      <c r="B16" s="38" t="s">
        <v>37</v>
      </c>
      <c r="C16" s="173"/>
      <c r="G16" s="666"/>
    </row>
    <row r="17" spans="1:7" s="2" customFormat="1">
      <c r="A17" s="81">
        <v>12</v>
      </c>
      <c r="B17" s="37" t="s">
        <v>38</v>
      </c>
      <c r="C17" s="173"/>
      <c r="G17" s="666"/>
    </row>
    <row r="18" spans="1:7" s="2" customFormat="1">
      <c r="A18" s="81">
        <v>13</v>
      </c>
      <c r="B18" s="37" t="s">
        <v>39</v>
      </c>
      <c r="C18" s="173"/>
      <c r="G18" s="666"/>
    </row>
    <row r="19" spans="1:7" s="2" customFormat="1">
      <c r="A19" s="81">
        <v>14</v>
      </c>
      <c r="B19" s="37" t="s">
        <v>40</v>
      </c>
      <c r="C19" s="173"/>
      <c r="G19" s="666"/>
    </row>
    <row r="20" spans="1:7" s="2" customFormat="1" ht="27.6">
      <c r="A20" s="81">
        <v>15</v>
      </c>
      <c r="B20" s="37" t="s">
        <v>41</v>
      </c>
      <c r="C20" s="173">
        <v>1226443.6704635108</v>
      </c>
      <c r="G20" s="666"/>
    </row>
    <row r="21" spans="1:7" s="2" customFormat="1" ht="27.6">
      <c r="A21" s="81">
        <v>16</v>
      </c>
      <c r="B21" s="36" t="s">
        <v>42</v>
      </c>
      <c r="C21" s="173"/>
      <c r="G21" s="666"/>
    </row>
    <row r="22" spans="1:7" s="2" customFormat="1">
      <c r="A22" s="81">
        <v>17</v>
      </c>
      <c r="B22" s="82" t="s">
        <v>43</v>
      </c>
      <c r="C22" s="173"/>
      <c r="G22" s="666"/>
    </row>
    <row r="23" spans="1:7" s="2" customFormat="1">
      <c r="A23" s="81">
        <v>18</v>
      </c>
      <c r="B23" s="642" t="s">
        <v>724</v>
      </c>
      <c r="C23" s="408"/>
      <c r="G23" s="666"/>
    </row>
    <row r="24" spans="1:7" s="2" customFormat="1" ht="27.6">
      <c r="A24" s="81">
        <v>19</v>
      </c>
      <c r="B24" s="36" t="s">
        <v>44</v>
      </c>
      <c r="C24" s="173"/>
      <c r="G24" s="666"/>
    </row>
    <row r="25" spans="1:7" s="2" customFormat="1" ht="27.6">
      <c r="A25" s="81">
        <v>20</v>
      </c>
      <c r="B25" s="36" t="s">
        <v>45</v>
      </c>
      <c r="C25" s="173"/>
      <c r="G25" s="666"/>
    </row>
    <row r="26" spans="1:7" s="2" customFormat="1" ht="27.6">
      <c r="A26" s="81">
        <v>21</v>
      </c>
      <c r="B26" s="38" t="s">
        <v>46</v>
      </c>
      <c r="C26" s="173"/>
      <c r="G26" s="666"/>
    </row>
    <row r="27" spans="1:7" s="2" customFormat="1">
      <c r="A27" s="81">
        <v>22</v>
      </c>
      <c r="B27" s="38" t="s">
        <v>47</v>
      </c>
      <c r="C27" s="173"/>
      <c r="G27" s="666"/>
    </row>
    <row r="28" spans="1:7" s="2" customFormat="1" ht="27.6">
      <c r="A28" s="81">
        <v>23</v>
      </c>
      <c r="B28" s="38" t="s">
        <v>48</v>
      </c>
      <c r="C28" s="173"/>
      <c r="G28" s="666"/>
    </row>
    <row r="29" spans="1:7" s="2" customFormat="1">
      <c r="A29" s="81">
        <v>24</v>
      </c>
      <c r="B29" s="44" t="s">
        <v>22</v>
      </c>
      <c r="C29" s="172">
        <f>C6-C12</f>
        <v>53188998.338710487</v>
      </c>
      <c r="G29" s="666"/>
    </row>
    <row r="30" spans="1:7" s="2" customFormat="1">
      <c r="A30" s="83"/>
      <c r="B30" s="39"/>
      <c r="C30" s="173"/>
      <c r="G30" s="666"/>
    </row>
    <row r="31" spans="1:7" s="2" customFormat="1">
      <c r="A31" s="83">
        <v>25</v>
      </c>
      <c r="B31" s="44" t="s">
        <v>49</v>
      </c>
      <c r="C31" s="172">
        <f>C32+C35</f>
        <v>0</v>
      </c>
      <c r="G31" s="666"/>
    </row>
    <row r="32" spans="1:7" s="2" customFormat="1">
      <c r="A32" s="83">
        <v>26</v>
      </c>
      <c r="B32" s="35" t="s">
        <v>50</v>
      </c>
      <c r="C32" s="174">
        <v>0</v>
      </c>
      <c r="G32" s="666"/>
    </row>
    <row r="33" spans="1:7" s="2" customFormat="1">
      <c r="A33" s="83">
        <v>27</v>
      </c>
      <c r="B33" s="114" t="s">
        <v>51</v>
      </c>
      <c r="C33" s="173"/>
      <c r="G33" s="666"/>
    </row>
    <row r="34" spans="1:7" s="2" customFormat="1">
      <c r="A34" s="83">
        <v>28</v>
      </c>
      <c r="B34" s="114" t="s">
        <v>52</v>
      </c>
      <c r="C34" s="173"/>
      <c r="G34" s="666"/>
    </row>
    <row r="35" spans="1:7" s="2" customFormat="1">
      <c r="A35" s="83">
        <v>29</v>
      </c>
      <c r="B35" s="35" t="s">
        <v>53</v>
      </c>
      <c r="C35" s="173"/>
      <c r="G35" s="666"/>
    </row>
    <row r="36" spans="1:7" s="2" customFormat="1">
      <c r="A36" s="83">
        <v>30</v>
      </c>
      <c r="B36" s="44" t="s">
        <v>54</v>
      </c>
      <c r="C36" s="172">
        <f>SUM(C37:C41)</f>
        <v>0</v>
      </c>
      <c r="G36" s="666"/>
    </row>
    <row r="37" spans="1:7" s="2" customFormat="1">
      <c r="A37" s="83">
        <v>31</v>
      </c>
      <c r="B37" s="36" t="s">
        <v>55</v>
      </c>
      <c r="C37" s="173"/>
      <c r="G37" s="666"/>
    </row>
    <row r="38" spans="1:7" s="2" customFormat="1">
      <c r="A38" s="83">
        <v>32</v>
      </c>
      <c r="B38" s="37" t="s">
        <v>56</v>
      </c>
      <c r="C38" s="173"/>
      <c r="G38" s="666"/>
    </row>
    <row r="39" spans="1:7" s="2" customFormat="1" ht="27.6">
      <c r="A39" s="83">
        <v>33</v>
      </c>
      <c r="B39" s="36" t="s">
        <v>57</v>
      </c>
      <c r="C39" s="173"/>
      <c r="G39" s="666"/>
    </row>
    <row r="40" spans="1:7" s="2" customFormat="1" ht="27.6">
      <c r="A40" s="83">
        <v>34</v>
      </c>
      <c r="B40" s="36" t="s">
        <v>45</v>
      </c>
      <c r="C40" s="173"/>
      <c r="G40" s="666"/>
    </row>
    <row r="41" spans="1:7" s="2" customFormat="1" ht="27.6">
      <c r="A41" s="83">
        <v>35</v>
      </c>
      <c r="B41" s="38" t="s">
        <v>58</v>
      </c>
      <c r="C41" s="173"/>
      <c r="G41" s="666"/>
    </row>
    <row r="42" spans="1:7" s="2" customFormat="1">
      <c r="A42" s="83">
        <v>36</v>
      </c>
      <c r="B42" s="44" t="s">
        <v>23</v>
      </c>
      <c r="C42" s="172">
        <f>C31-C36</f>
        <v>0</v>
      </c>
      <c r="G42" s="666"/>
    </row>
    <row r="43" spans="1:7" s="2" customFormat="1">
      <c r="A43" s="83"/>
      <c r="B43" s="39"/>
      <c r="C43" s="173"/>
      <c r="G43" s="666"/>
    </row>
    <row r="44" spans="1:7" s="2" customFormat="1">
      <c r="A44" s="83">
        <v>37</v>
      </c>
      <c r="B44" s="45" t="s">
        <v>59</v>
      </c>
      <c r="C44" s="172">
        <f>SUM(C45:C47)</f>
        <v>1708779.84</v>
      </c>
      <c r="G44" s="666"/>
    </row>
    <row r="45" spans="1:7" s="2" customFormat="1">
      <c r="A45" s="83">
        <v>38</v>
      </c>
      <c r="B45" s="35" t="s">
        <v>60</v>
      </c>
      <c r="C45" s="173">
        <v>1708779.84</v>
      </c>
      <c r="G45" s="666"/>
    </row>
    <row r="46" spans="1:7" s="2" customFormat="1">
      <c r="A46" s="83">
        <v>39</v>
      </c>
      <c r="B46" s="35" t="s">
        <v>61</v>
      </c>
      <c r="C46" s="173"/>
      <c r="G46" s="666"/>
    </row>
    <row r="47" spans="1:7" s="2" customFormat="1">
      <c r="A47" s="83">
        <v>40</v>
      </c>
      <c r="B47" s="643" t="s">
        <v>723</v>
      </c>
      <c r="C47" s="173"/>
      <c r="G47" s="666"/>
    </row>
    <row r="48" spans="1:7" s="2" customFormat="1">
      <c r="A48" s="83">
        <v>41</v>
      </c>
      <c r="B48" s="45" t="s">
        <v>62</v>
      </c>
      <c r="C48" s="172">
        <f>SUM(C49:C52)</f>
        <v>0</v>
      </c>
      <c r="G48" s="666"/>
    </row>
    <row r="49" spans="1:7" s="2" customFormat="1">
      <c r="A49" s="83">
        <v>42</v>
      </c>
      <c r="B49" s="36" t="s">
        <v>63</v>
      </c>
      <c r="C49" s="173"/>
      <c r="G49" s="666"/>
    </row>
    <row r="50" spans="1:7" s="2" customFormat="1">
      <c r="A50" s="83">
        <v>43</v>
      </c>
      <c r="B50" s="37" t="s">
        <v>64</v>
      </c>
      <c r="C50" s="173"/>
      <c r="G50" s="666"/>
    </row>
    <row r="51" spans="1:7" s="2" customFormat="1" ht="27.6">
      <c r="A51" s="83">
        <v>44</v>
      </c>
      <c r="B51" s="36" t="s">
        <v>65</v>
      </c>
      <c r="C51" s="173"/>
      <c r="G51" s="666"/>
    </row>
    <row r="52" spans="1:7" s="2" customFormat="1" ht="27.6">
      <c r="A52" s="83">
        <v>45</v>
      </c>
      <c r="B52" s="36" t="s">
        <v>45</v>
      </c>
      <c r="C52" s="173"/>
      <c r="G52" s="666"/>
    </row>
    <row r="53" spans="1:7" s="2" customFormat="1" ht="15" thickBot="1">
      <c r="A53" s="83">
        <v>46</v>
      </c>
      <c r="B53" s="84" t="s">
        <v>24</v>
      </c>
      <c r="C53" s="175">
        <f>C44-C48</f>
        <v>1708779.84</v>
      </c>
      <c r="G53" s="666"/>
    </row>
    <row r="56" spans="1:7">
      <c r="B56" s="1" t="s">
        <v>141</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G23"/>
  <sheetViews>
    <sheetView zoomScale="130" zoomScaleNormal="130" workbookViewId="0">
      <selection activeCell="B2" sqref="B2"/>
    </sheetView>
  </sheetViews>
  <sheetFormatPr defaultColWidth="9.109375" defaultRowHeight="13.8"/>
  <cols>
    <col min="1" max="1" width="10.88671875" style="1" bestFit="1" customWidth="1"/>
    <col min="2" max="2" width="59" style="1" customWidth="1"/>
    <col min="3" max="3" width="16.6640625" style="1" bestFit="1" customWidth="1"/>
    <col min="4" max="4" width="22.109375" style="1" customWidth="1"/>
    <col min="5" max="5" width="9.109375" style="1"/>
    <col min="6" max="6" width="15.109375" style="1" customWidth="1"/>
    <col min="7" max="16384" width="9.109375" style="1"/>
  </cols>
  <sheetData>
    <row r="1" spans="1:7">
      <c r="A1" s="13" t="s">
        <v>108</v>
      </c>
      <c r="B1" s="12" t="str">
        <f>Info!C2</f>
        <v>სს სილქ ბანკი</v>
      </c>
    </row>
    <row r="2" spans="1:7" s="13" customFormat="1" ht="15.75" customHeight="1">
      <c r="A2" s="13" t="s">
        <v>109</v>
      </c>
      <c r="B2" s="655">
        <f>'1. key ratios'!B2</f>
        <v>45657</v>
      </c>
    </row>
    <row r="3" spans="1:7" s="13" customFormat="1" ht="15.75" customHeight="1"/>
    <row r="4" spans="1:7" ht="14.4" thickBot="1">
      <c r="A4" s="1" t="s">
        <v>357</v>
      </c>
      <c r="B4" s="266" t="s">
        <v>358</v>
      </c>
    </row>
    <row r="5" spans="1:7" s="31" customFormat="1">
      <c r="A5" s="790" t="s">
        <v>359</v>
      </c>
      <c r="B5" s="791"/>
      <c r="C5" s="256" t="s">
        <v>360</v>
      </c>
      <c r="D5" s="257" t="s">
        <v>361</v>
      </c>
    </row>
    <row r="6" spans="1:7" s="267" customFormat="1">
      <c r="A6" s="258">
        <v>1</v>
      </c>
      <c r="B6" s="259" t="s">
        <v>362</v>
      </c>
      <c r="C6" s="259"/>
      <c r="D6" s="260"/>
    </row>
    <row r="7" spans="1:7" s="267" customFormat="1">
      <c r="A7" s="261" t="s">
        <v>363</v>
      </c>
      <c r="B7" s="262" t="s">
        <v>364</v>
      </c>
      <c r="C7" s="310">
        <v>4.4999999999999998E-2</v>
      </c>
      <c r="D7" s="676">
        <v>8698020.4037772268</v>
      </c>
      <c r="F7" s="681"/>
      <c r="G7" s="681"/>
    </row>
    <row r="8" spans="1:7" s="267" customFormat="1">
      <c r="A8" s="261" t="s">
        <v>365</v>
      </c>
      <c r="B8" s="262" t="s">
        <v>366</v>
      </c>
      <c r="C8" s="311">
        <v>0.06</v>
      </c>
      <c r="D8" s="676">
        <v>11597360.538369635</v>
      </c>
      <c r="F8" s="681"/>
      <c r="G8" s="681"/>
    </row>
    <row r="9" spans="1:7" s="267" customFormat="1">
      <c r="A9" s="261" t="s">
        <v>367</v>
      </c>
      <c r="B9" s="262" t="s">
        <v>368</v>
      </c>
      <c r="C9" s="311">
        <v>0.08</v>
      </c>
      <c r="D9" s="676">
        <v>15463147.384492848</v>
      </c>
      <c r="F9" s="681"/>
      <c r="G9" s="681"/>
    </row>
    <row r="10" spans="1:7" s="267" customFormat="1">
      <c r="A10" s="258" t="s">
        <v>369</v>
      </c>
      <c r="B10" s="259" t="s">
        <v>370</v>
      </c>
      <c r="C10" s="312"/>
      <c r="D10" s="677">
        <v>5315456.9134194162</v>
      </c>
      <c r="F10" s="681"/>
      <c r="G10" s="681"/>
    </row>
    <row r="11" spans="1:7" s="268" customFormat="1">
      <c r="A11" s="263" t="s">
        <v>371</v>
      </c>
      <c r="B11" s="264" t="s">
        <v>433</v>
      </c>
      <c r="C11" s="313">
        <v>2.5000000000000001E-2</v>
      </c>
      <c r="D11" s="678">
        <v>4832233.5576540148</v>
      </c>
      <c r="F11" s="681"/>
      <c r="G11" s="681"/>
    </row>
    <row r="12" spans="1:7" s="268" customFormat="1">
      <c r="A12" s="263" t="s">
        <v>372</v>
      </c>
      <c r="B12" s="264" t="s">
        <v>373</v>
      </c>
      <c r="C12" s="313">
        <v>2.5000000000000001E-3</v>
      </c>
      <c r="D12" s="678">
        <v>483223.3557654015</v>
      </c>
      <c r="F12" s="681"/>
      <c r="G12" s="681"/>
    </row>
    <row r="13" spans="1:7" s="268" customFormat="1">
      <c r="A13" s="263" t="s">
        <v>374</v>
      </c>
      <c r="B13" s="264" t="s">
        <v>375</v>
      </c>
      <c r="C13" s="313">
        <v>0</v>
      </c>
      <c r="D13" s="678">
        <v>0</v>
      </c>
      <c r="F13" s="681"/>
      <c r="G13" s="681"/>
    </row>
    <row r="14" spans="1:7" s="267" customFormat="1">
      <c r="A14" s="258" t="s">
        <v>376</v>
      </c>
      <c r="B14" s="259" t="s">
        <v>431</v>
      </c>
      <c r="C14" s="314"/>
      <c r="D14" s="677"/>
      <c r="F14" s="681"/>
      <c r="G14" s="681"/>
    </row>
    <row r="15" spans="1:7" s="267" customFormat="1">
      <c r="A15" s="278" t="s">
        <v>379</v>
      </c>
      <c r="B15" s="264" t="s">
        <v>432</v>
      </c>
      <c r="C15" s="313">
        <v>9.3448338341589901E-2</v>
      </c>
      <c r="D15" s="678">
        <v>18062567.857649483</v>
      </c>
      <c r="F15" s="681"/>
      <c r="G15" s="681"/>
    </row>
    <row r="16" spans="1:7" s="267" customFormat="1">
      <c r="A16" s="278" t="s">
        <v>380</v>
      </c>
      <c r="B16" s="264" t="s">
        <v>382</v>
      </c>
      <c r="C16" s="313">
        <v>0.11736515354260203</v>
      </c>
      <c r="D16" s="678">
        <v>22685433.337911103</v>
      </c>
      <c r="F16" s="681"/>
      <c r="G16" s="681"/>
    </row>
    <row r="17" spans="1:7" s="267" customFormat="1">
      <c r="A17" s="278" t="s">
        <v>381</v>
      </c>
      <c r="B17" s="264" t="s">
        <v>429</v>
      </c>
      <c r="C17" s="313">
        <v>0.14883464722814432</v>
      </c>
      <c r="D17" s="678">
        <v>28768151.075097445</v>
      </c>
      <c r="F17" s="681"/>
      <c r="G17" s="681"/>
    </row>
    <row r="18" spans="1:7" s="31" customFormat="1">
      <c r="A18" s="792" t="s">
        <v>430</v>
      </c>
      <c r="B18" s="793"/>
      <c r="C18" s="315" t="s">
        <v>360</v>
      </c>
      <c r="D18" s="679" t="s">
        <v>361</v>
      </c>
      <c r="F18" s="681"/>
      <c r="G18" s="681"/>
    </row>
    <row r="19" spans="1:7" s="267" customFormat="1">
      <c r="A19" s="265">
        <v>4</v>
      </c>
      <c r="B19" s="264" t="s">
        <v>22</v>
      </c>
      <c r="C19" s="313">
        <v>0.1659483383415899</v>
      </c>
      <c r="D19" s="676">
        <v>32076045.174846124</v>
      </c>
      <c r="F19" s="681"/>
      <c r="G19" s="681"/>
    </row>
    <row r="20" spans="1:7" s="267" customFormat="1">
      <c r="A20" s="265">
        <v>5</v>
      </c>
      <c r="B20" s="264" t="s">
        <v>86</v>
      </c>
      <c r="C20" s="313">
        <v>0.20486515354260204</v>
      </c>
      <c r="D20" s="676">
        <v>39598250.789700158</v>
      </c>
      <c r="F20" s="681"/>
      <c r="G20" s="681"/>
    </row>
    <row r="21" spans="1:7" s="267" customFormat="1" ht="14.4" thickBot="1">
      <c r="A21" s="269" t="s">
        <v>377</v>
      </c>
      <c r="B21" s="270" t="s">
        <v>85</v>
      </c>
      <c r="C21" s="316">
        <v>0.25633464722814436</v>
      </c>
      <c r="D21" s="680">
        <v>49546755.373009719</v>
      </c>
      <c r="G21" s="681"/>
    </row>
    <row r="23" spans="1:7" ht="69">
      <c r="B23" s="17"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E27"/>
  <sheetViews>
    <sheetView showGridLines="0" zoomScaleNormal="100" workbookViewId="0">
      <selection activeCell="C16" sqref="C16"/>
    </sheetView>
  </sheetViews>
  <sheetFormatPr defaultRowHeight="14.4"/>
  <cols>
    <col min="1" max="1" width="107.109375" bestFit="1" customWidth="1"/>
    <col min="2" max="2" width="50.88671875" bestFit="1" customWidth="1"/>
    <col min="3" max="3" width="28.109375" bestFit="1" customWidth="1"/>
    <col min="4" max="7" width="28.109375" customWidth="1"/>
  </cols>
  <sheetData>
    <row r="1" spans="1:2">
      <c r="A1" s="613" t="s">
        <v>108</v>
      </c>
      <c r="B1" s="12" t="str">
        <f>Info!C2</f>
        <v>სს სილქ ბანკი</v>
      </c>
    </row>
    <row r="2" spans="1:2">
      <c r="A2" s="613" t="s">
        <v>109</v>
      </c>
      <c r="B2" s="655">
        <f>'1. key ratios'!B2</f>
        <v>45657</v>
      </c>
    </row>
    <row r="3" spans="1:2">
      <c r="A3" s="614" t="s">
        <v>978</v>
      </c>
      <c r="B3" s="609" t="s">
        <v>949</v>
      </c>
    </row>
    <row r="4" spans="1:2" ht="15" thickBot="1"/>
    <row r="5" spans="1:2">
      <c r="A5" s="619"/>
      <c r="B5" s="620" t="s">
        <v>950</v>
      </c>
    </row>
    <row r="6" spans="1:2">
      <c r="A6" s="615" t="s">
        <v>951</v>
      </c>
      <c r="B6" s="621">
        <f>SUM(B7,B11)</f>
        <v>1708779.84</v>
      </c>
    </row>
    <row r="7" spans="1:2" ht="15.6">
      <c r="A7" s="615" t="s">
        <v>984</v>
      </c>
      <c r="B7" s="621">
        <f>SUM(B8:B10)</f>
        <v>1708779.84</v>
      </c>
    </row>
    <row r="8" spans="1:2">
      <c r="A8" s="616" t="s">
        <v>952</v>
      </c>
      <c r="B8" s="622"/>
    </row>
    <row r="9" spans="1:2">
      <c r="A9" s="616" t="s">
        <v>953</v>
      </c>
      <c r="B9" s="622"/>
    </row>
    <row r="10" spans="1:2">
      <c r="A10" s="616" t="s">
        <v>954</v>
      </c>
      <c r="B10" s="622">
        <f>'9. Capital'!C53</f>
        <v>1708779.84</v>
      </c>
    </row>
    <row r="11" spans="1:2">
      <c r="A11" s="615" t="s">
        <v>955</v>
      </c>
      <c r="B11" s="621">
        <f>SUM(B12:B13)</f>
        <v>0</v>
      </c>
    </row>
    <row r="12" spans="1:2" ht="15.6">
      <c r="A12" s="616" t="s">
        <v>985</v>
      </c>
      <c r="B12" s="622"/>
    </row>
    <row r="13" spans="1:2" ht="15.6">
      <c r="A13" s="616" t="s">
        <v>986</v>
      </c>
      <c r="B13" s="622"/>
    </row>
    <row r="14" spans="1:2">
      <c r="A14" s="615" t="s">
        <v>956</v>
      </c>
      <c r="B14" s="621">
        <f>SUM(B15:B16)</f>
        <v>1708779.84</v>
      </c>
    </row>
    <row r="15" spans="1:2">
      <c r="A15" s="617" t="s">
        <v>957</v>
      </c>
      <c r="B15" s="622"/>
    </row>
    <row r="16" spans="1:2">
      <c r="A16" s="617" t="s">
        <v>85</v>
      </c>
      <c r="B16" s="622">
        <f>B7</f>
        <v>1708779.84</v>
      </c>
    </row>
    <row r="17" spans="1:5">
      <c r="A17" s="615" t="s">
        <v>958</v>
      </c>
      <c r="B17" s="621"/>
    </row>
    <row r="18" spans="1:5">
      <c r="A18" s="617" t="s">
        <v>959</v>
      </c>
      <c r="B18" s="622"/>
    </row>
    <row r="19" spans="1:5">
      <c r="A19" s="617" t="s">
        <v>960</v>
      </c>
      <c r="B19" s="622">
        <f>'15.1. LR'!C36</f>
        <v>222045671.86816362</v>
      </c>
    </row>
    <row r="20" spans="1:5">
      <c r="A20" s="615" t="s">
        <v>961</v>
      </c>
      <c r="B20" s="621"/>
    </row>
    <row r="21" spans="1:5">
      <c r="A21" s="618" t="s">
        <v>962</v>
      </c>
      <c r="B21" s="623">
        <f>IFERROR(B6/B18,0)</f>
        <v>0</v>
      </c>
    </row>
    <row r="22" spans="1:5">
      <c r="A22" s="618" t="s">
        <v>963</v>
      </c>
      <c r="B22" s="623">
        <f>IFERROR(B6/B19,0)</f>
        <v>7.6956232725606255E-3</v>
      </c>
    </row>
    <row r="23" spans="1:5" ht="15" thickBot="1">
      <c r="A23" s="624" t="s">
        <v>964</v>
      </c>
      <c r="B23" s="625">
        <f>IFERROR(B6/B14,0)</f>
        <v>1</v>
      </c>
    </row>
    <row r="24" spans="1:5" ht="16.5" customHeight="1">
      <c r="A24" s="612" t="s">
        <v>987</v>
      </c>
      <c r="B24" s="610"/>
      <c r="C24" s="610"/>
      <c r="D24" s="610"/>
      <c r="E24" s="610"/>
    </row>
    <row r="25" spans="1:5" ht="25.5" customHeight="1">
      <c r="A25" s="612" t="s">
        <v>988</v>
      </c>
    </row>
    <row r="26" spans="1:5" ht="57" customHeight="1">
      <c r="A26" s="612" t="s">
        <v>989</v>
      </c>
    </row>
    <row r="27" spans="1:5">
      <c r="A27" s="611"/>
    </row>
  </sheetData>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F20"/>
  <sheetViews>
    <sheetView showGridLines="0" zoomScaleNormal="100" workbookViewId="0">
      <selection activeCell="A9" sqref="A9"/>
    </sheetView>
  </sheetViews>
  <sheetFormatPr defaultRowHeight="14.4"/>
  <cols>
    <col min="1" max="1" width="82" customWidth="1"/>
    <col min="2" max="2" width="28.109375" bestFit="1" customWidth="1"/>
    <col min="3" max="6" width="28.109375" customWidth="1"/>
  </cols>
  <sheetData>
    <row r="1" spans="1:6">
      <c r="A1" s="613" t="s">
        <v>108</v>
      </c>
      <c r="B1" s="12" t="str">
        <f>Info!C2</f>
        <v>სს სილქ ბანკი</v>
      </c>
      <c r="C1" s="1"/>
    </row>
    <row r="2" spans="1:6">
      <c r="A2" s="613" t="s">
        <v>109</v>
      </c>
      <c r="B2" s="354">
        <f>'1. key ratios'!B2</f>
        <v>45657</v>
      </c>
      <c r="C2" s="1"/>
    </row>
    <row r="3" spans="1:6">
      <c r="A3" s="614" t="s">
        <v>979</v>
      </c>
      <c r="B3" s="609" t="s">
        <v>949</v>
      </c>
      <c r="C3" s="1"/>
    </row>
    <row r="5" spans="1:6">
      <c r="A5" s="611"/>
    </row>
    <row r="6" spans="1:6" ht="15" thickBot="1">
      <c r="A6" s="626"/>
      <c r="B6" s="626"/>
      <c r="C6" s="626"/>
      <c r="D6" s="626"/>
      <c r="E6" s="626"/>
      <c r="F6" s="626"/>
    </row>
    <row r="7" spans="1:6">
      <c r="A7" s="794"/>
      <c r="B7" s="796" t="s">
        <v>965</v>
      </c>
      <c r="C7" s="796"/>
      <c r="D7" s="796"/>
      <c r="E7" s="796"/>
      <c r="F7" s="797" t="s">
        <v>966</v>
      </c>
    </row>
    <row r="8" spans="1:6" ht="27.6">
      <c r="A8" s="795"/>
      <c r="B8" s="627" t="s">
        <v>967</v>
      </c>
      <c r="C8" s="627" t="s">
        <v>968</v>
      </c>
      <c r="D8" s="627" t="s">
        <v>969</v>
      </c>
      <c r="E8" s="627" t="s">
        <v>970</v>
      </c>
      <c r="F8" s="798"/>
    </row>
    <row r="9" spans="1:6">
      <c r="A9" s="628" t="s">
        <v>971</v>
      </c>
      <c r="B9" s="629">
        <f>B13+B17</f>
        <v>0</v>
      </c>
      <c r="C9" s="629">
        <f t="shared" ref="C9:E9" si="0">C13+C17</f>
        <v>0</v>
      </c>
      <c r="D9" s="629">
        <f t="shared" si="0"/>
        <v>0</v>
      </c>
      <c r="E9" s="629">
        <f t="shared" si="0"/>
        <v>0</v>
      </c>
      <c r="F9" s="630">
        <f>F13+F17</f>
        <v>0</v>
      </c>
    </row>
    <row r="10" spans="1:6">
      <c r="A10" s="631" t="s">
        <v>972</v>
      </c>
      <c r="B10" s="632">
        <f t="shared" ref="B10:E12" si="1">B14+B18</f>
        <v>0</v>
      </c>
      <c r="C10" s="632">
        <f t="shared" si="1"/>
        <v>0</v>
      </c>
      <c r="D10" s="632">
        <f t="shared" si="1"/>
        <v>0</v>
      </c>
      <c r="E10" s="632">
        <f t="shared" si="1"/>
        <v>0</v>
      </c>
      <c r="F10" s="630">
        <f>SUM(B10:E10)</f>
        <v>0</v>
      </c>
    </row>
    <row r="11" spans="1:6">
      <c r="A11" s="631" t="s">
        <v>973</v>
      </c>
      <c r="B11" s="632">
        <f t="shared" si="1"/>
        <v>0</v>
      </c>
      <c r="C11" s="632">
        <f t="shared" si="1"/>
        <v>0</v>
      </c>
      <c r="D11" s="632">
        <f t="shared" si="1"/>
        <v>0</v>
      </c>
      <c r="E11" s="632">
        <f t="shared" si="1"/>
        <v>0</v>
      </c>
      <c r="F11" s="630">
        <f t="shared" ref="F11:F12" si="2">SUM(B11:E11)</f>
        <v>0</v>
      </c>
    </row>
    <row r="12" spans="1:6">
      <c r="A12" s="633" t="s">
        <v>974</v>
      </c>
      <c r="B12" s="632">
        <f t="shared" si="1"/>
        <v>0</v>
      </c>
      <c r="C12" s="632">
        <f t="shared" si="1"/>
        <v>0</v>
      </c>
      <c r="D12" s="632">
        <f t="shared" si="1"/>
        <v>0</v>
      </c>
      <c r="E12" s="632">
        <f t="shared" si="1"/>
        <v>0</v>
      </c>
      <c r="F12" s="630">
        <f t="shared" si="2"/>
        <v>0</v>
      </c>
    </row>
    <row r="13" spans="1:6">
      <c r="A13" s="634" t="s">
        <v>975</v>
      </c>
      <c r="B13" s="635"/>
      <c r="C13" s="635"/>
      <c r="D13" s="635"/>
      <c r="E13" s="635"/>
      <c r="F13" s="636"/>
    </row>
    <row r="14" spans="1:6">
      <c r="A14" s="631" t="s">
        <v>972</v>
      </c>
      <c r="B14" s="637"/>
      <c r="C14" s="637"/>
      <c r="D14" s="637"/>
      <c r="E14" s="637"/>
      <c r="F14" s="638"/>
    </row>
    <row r="15" spans="1:6">
      <c r="A15" s="631" t="s">
        <v>973</v>
      </c>
      <c r="B15" s="637"/>
      <c r="C15" s="637"/>
      <c r="D15" s="637"/>
      <c r="E15" s="637"/>
      <c r="F15" s="638"/>
    </row>
    <row r="16" spans="1:6">
      <c r="A16" s="633" t="s">
        <v>974</v>
      </c>
      <c r="B16" s="637"/>
      <c r="C16" s="637"/>
      <c r="D16" s="637"/>
      <c r="E16" s="637"/>
      <c r="F16" s="638"/>
    </row>
    <row r="17" spans="1:6">
      <c r="A17" s="634" t="s">
        <v>955</v>
      </c>
      <c r="B17" s="635"/>
      <c r="C17" s="635"/>
      <c r="D17" s="635"/>
      <c r="E17" s="635"/>
      <c r="F17" s="638"/>
    </row>
    <row r="18" spans="1:6">
      <c r="A18" s="631" t="s">
        <v>972</v>
      </c>
      <c r="B18" s="637"/>
      <c r="C18" s="637"/>
      <c r="D18" s="637"/>
      <c r="E18" s="637"/>
      <c r="F18" s="638"/>
    </row>
    <row r="19" spans="1:6">
      <c r="A19" s="631" t="s">
        <v>973</v>
      </c>
      <c r="B19" s="637"/>
      <c r="C19" s="637"/>
      <c r="D19" s="637"/>
      <c r="E19" s="637"/>
      <c r="F19" s="638"/>
    </row>
    <row r="20" spans="1:6" ht="15" thickBot="1">
      <c r="A20" s="639" t="s">
        <v>974</v>
      </c>
      <c r="B20" s="640"/>
      <c r="C20" s="640"/>
      <c r="D20" s="640"/>
      <c r="E20" s="640"/>
      <c r="F20" s="641"/>
    </row>
  </sheetData>
  <mergeCells count="3">
    <mergeCell ref="A7:A8"/>
    <mergeCell ref="B7:E7"/>
    <mergeCell ref="F7:F8"/>
  </mergeCell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J72"/>
  <sheetViews>
    <sheetView zoomScale="80" zoomScaleNormal="80" workbookViewId="0">
      <pane xSplit="1" ySplit="5" topLeftCell="B52" activePane="bottomRight" state="frozen"/>
      <selection pane="topRight" activeCell="B1" sqref="B1"/>
      <selection pane="bottomLeft" activeCell="A5" sqref="A5"/>
      <selection pane="bottomRight" activeCell="D26" sqref="D26"/>
    </sheetView>
  </sheetViews>
  <sheetFormatPr defaultRowHeight="14.4"/>
  <cols>
    <col min="1" max="1" width="10.6640625" style="32" customWidth="1"/>
    <col min="2" max="2" width="91.88671875" style="32" customWidth="1"/>
    <col min="3" max="3" width="53.109375" style="32" customWidth="1"/>
    <col min="4" max="4" width="32.33203125" style="32" customWidth="1"/>
    <col min="5" max="5" width="9.44140625" customWidth="1"/>
  </cols>
  <sheetData>
    <row r="1" spans="1:10">
      <c r="A1" s="13" t="s">
        <v>108</v>
      </c>
      <c r="B1" s="14" t="str">
        <f>Info!C2</f>
        <v>სს სილქ ბანკი</v>
      </c>
      <c r="E1" s="1"/>
    </row>
    <row r="2" spans="1:10" s="13" customFormat="1" ht="15.75" customHeight="1">
      <c r="A2" s="13" t="s">
        <v>109</v>
      </c>
      <c r="B2" s="655">
        <f>'1. key ratios'!B2</f>
        <v>45657</v>
      </c>
    </row>
    <row r="3" spans="1:10" s="13" customFormat="1" ht="15.75" customHeight="1">
      <c r="A3" s="20"/>
    </row>
    <row r="4" spans="1:10" s="13" customFormat="1" ht="15.75" customHeight="1" thickBot="1">
      <c r="A4" s="13" t="s">
        <v>258</v>
      </c>
      <c r="B4" s="136" t="s">
        <v>172</v>
      </c>
      <c r="D4" s="138" t="s">
        <v>87</v>
      </c>
    </row>
    <row r="5" spans="1:10" ht="27.6">
      <c r="A5" s="90" t="s">
        <v>25</v>
      </c>
      <c r="B5" s="91" t="s">
        <v>144</v>
      </c>
      <c r="C5" s="92" t="s">
        <v>856</v>
      </c>
      <c r="D5" s="137" t="s">
        <v>173</v>
      </c>
    </row>
    <row r="6" spans="1:10">
      <c r="A6" s="456">
        <v>1</v>
      </c>
      <c r="B6" s="411" t="s">
        <v>841</v>
      </c>
      <c r="C6" s="714">
        <f>SUM(C7:C9)</f>
        <v>32762149.40967223</v>
      </c>
      <c r="D6" s="85"/>
      <c r="E6" s="4"/>
      <c r="J6" s="666"/>
    </row>
    <row r="7" spans="1:10">
      <c r="A7" s="456">
        <v>1.1000000000000001</v>
      </c>
      <c r="B7" s="414" t="s">
        <v>96</v>
      </c>
      <c r="C7" s="715">
        <v>3061686.4399999939</v>
      </c>
      <c r="D7" s="86"/>
      <c r="E7" s="4"/>
      <c r="J7" s="666"/>
    </row>
    <row r="8" spans="1:10">
      <c r="A8" s="456">
        <v>1.2</v>
      </c>
      <c r="B8" s="414" t="s">
        <v>97</v>
      </c>
      <c r="C8" s="715">
        <v>2957265.9000000004</v>
      </c>
      <c r="D8" s="86"/>
      <c r="E8" s="4"/>
      <c r="J8" s="666"/>
    </row>
    <row r="9" spans="1:10">
      <c r="A9" s="456">
        <v>1.3</v>
      </c>
      <c r="B9" s="414" t="s">
        <v>98</v>
      </c>
      <c r="C9" s="715">
        <v>26743197.069672234</v>
      </c>
      <c r="D9" s="86"/>
      <c r="E9" s="4"/>
      <c r="J9" s="666"/>
    </row>
    <row r="10" spans="1:10">
      <c r="A10" s="456">
        <v>2</v>
      </c>
      <c r="B10" s="415" t="s">
        <v>728</v>
      </c>
      <c r="C10" s="716">
        <v>87220.144647192981</v>
      </c>
      <c r="D10" s="86"/>
      <c r="E10" s="4"/>
      <c r="J10" s="666"/>
    </row>
    <row r="11" spans="1:10">
      <c r="A11" s="456">
        <v>2.1</v>
      </c>
      <c r="B11" s="416" t="s">
        <v>729</v>
      </c>
      <c r="C11" s="717">
        <v>87220.144647192981</v>
      </c>
      <c r="D11" s="87"/>
      <c r="E11" s="5"/>
      <c r="J11" s="666"/>
    </row>
    <row r="12" spans="1:10" ht="23.4" customHeight="1">
      <c r="A12" s="456">
        <v>3</v>
      </c>
      <c r="B12" s="417" t="s">
        <v>730</v>
      </c>
      <c r="C12" s="718">
        <v>0</v>
      </c>
      <c r="D12" s="87"/>
      <c r="E12" s="5"/>
      <c r="J12" s="666"/>
    </row>
    <row r="13" spans="1:10" ht="23.1" customHeight="1">
      <c r="A13" s="456">
        <v>4</v>
      </c>
      <c r="B13" s="418" t="s">
        <v>731</v>
      </c>
      <c r="C13" s="718">
        <v>0</v>
      </c>
      <c r="D13" s="87"/>
      <c r="E13" s="5"/>
      <c r="J13" s="666"/>
    </row>
    <row r="14" spans="1:10">
      <c r="A14" s="456">
        <v>5</v>
      </c>
      <c r="B14" s="418" t="s">
        <v>732</v>
      </c>
      <c r="C14" s="718">
        <f>SUM(C15:C17)</f>
        <v>20000</v>
      </c>
      <c r="D14" s="87"/>
      <c r="E14" s="5"/>
      <c r="J14" s="666"/>
    </row>
    <row r="15" spans="1:10">
      <c r="A15" s="456">
        <v>5.0999999999999996</v>
      </c>
      <c r="B15" s="421" t="s">
        <v>733</v>
      </c>
      <c r="C15" s="715">
        <v>20000</v>
      </c>
      <c r="D15" s="87"/>
      <c r="E15" s="4"/>
      <c r="J15" s="666"/>
    </row>
    <row r="16" spans="1:10">
      <c r="A16" s="456">
        <v>5.2</v>
      </c>
      <c r="B16" s="421" t="s">
        <v>568</v>
      </c>
      <c r="C16" s="715"/>
      <c r="D16" s="86"/>
      <c r="E16" s="4"/>
      <c r="J16" s="666"/>
    </row>
    <row r="17" spans="1:10">
      <c r="A17" s="456">
        <v>5.3</v>
      </c>
      <c r="B17" s="421" t="s">
        <v>734</v>
      </c>
      <c r="C17" s="715"/>
      <c r="D17" s="86"/>
      <c r="E17" s="4"/>
      <c r="J17" s="666"/>
    </row>
    <row r="18" spans="1:10">
      <c r="A18" s="456">
        <v>6</v>
      </c>
      <c r="B18" s="417" t="s">
        <v>735</v>
      </c>
      <c r="C18" s="716">
        <f>SUM(C19:C20)</f>
        <v>149935430.00048748</v>
      </c>
      <c r="D18" s="86"/>
      <c r="E18" s="4"/>
      <c r="J18" s="666"/>
    </row>
    <row r="19" spans="1:10">
      <c r="A19" s="456">
        <v>6.1</v>
      </c>
      <c r="B19" s="421" t="s">
        <v>568</v>
      </c>
      <c r="C19" s="717">
        <v>24462580.824963637</v>
      </c>
      <c r="D19" s="86"/>
      <c r="E19" s="4"/>
      <c r="J19" s="666"/>
    </row>
    <row r="20" spans="1:10">
      <c r="A20" s="456">
        <v>6.2</v>
      </c>
      <c r="B20" s="421" t="s">
        <v>734</v>
      </c>
      <c r="C20" s="717">
        <v>125472849.17552385</v>
      </c>
      <c r="D20" s="86"/>
      <c r="E20" s="4"/>
      <c r="J20" s="666"/>
    </row>
    <row r="21" spans="1:10">
      <c r="A21" s="456">
        <v>7</v>
      </c>
      <c r="B21" s="422" t="s">
        <v>736</v>
      </c>
      <c r="C21" s="718"/>
      <c r="D21" s="86"/>
      <c r="E21" s="4"/>
      <c r="J21" s="666"/>
    </row>
    <row r="22" spans="1:10">
      <c r="A22" s="456">
        <v>8</v>
      </c>
      <c r="B22" s="423" t="s">
        <v>737</v>
      </c>
      <c r="C22" s="716">
        <v>3453369.6819063118</v>
      </c>
      <c r="D22" s="86"/>
      <c r="E22" s="4"/>
      <c r="J22" s="666"/>
    </row>
    <row r="23" spans="1:10">
      <c r="A23" s="456">
        <v>9</v>
      </c>
      <c r="B23" s="418" t="s">
        <v>738</v>
      </c>
      <c r="C23" s="716">
        <f>SUM(C24:C25)</f>
        <v>18260220.051328886</v>
      </c>
      <c r="D23" s="483"/>
      <c r="E23" s="4"/>
      <c r="J23" s="666"/>
    </row>
    <row r="24" spans="1:10">
      <c r="A24" s="456">
        <v>9.1</v>
      </c>
      <c r="B24" s="424" t="s">
        <v>739</v>
      </c>
      <c r="C24" s="719">
        <v>18260220.051328886</v>
      </c>
      <c r="D24" s="88"/>
      <c r="E24" s="4"/>
      <c r="J24" s="666"/>
    </row>
    <row r="25" spans="1:10">
      <c r="A25" s="456">
        <v>9.1999999999999993</v>
      </c>
      <c r="B25" s="424" t="s">
        <v>740</v>
      </c>
      <c r="C25" s="720">
        <v>0</v>
      </c>
      <c r="D25" s="482"/>
      <c r="E25" s="3"/>
      <c r="J25" s="666"/>
    </row>
    <row r="26" spans="1:10">
      <c r="A26" s="456">
        <v>10</v>
      </c>
      <c r="B26" s="418" t="s">
        <v>36</v>
      </c>
      <c r="C26" s="721">
        <f>SUM(C27:C28)</f>
        <v>1802685.9099999992</v>
      </c>
      <c r="D26" s="606" t="s">
        <v>933</v>
      </c>
      <c r="E26" s="4"/>
      <c r="J26" s="666"/>
    </row>
    <row r="27" spans="1:10">
      <c r="A27" s="456">
        <v>10.1</v>
      </c>
      <c r="B27" s="424" t="s">
        <v>741</v>
      </c>
      <c r="C27" s="715">
        <v>0</v>
      </c>
      <c r="D27" s="86"/>
      <c r="E27" s="4"/>
      <c r="J27" s="666"/>
    </row>
    <row r="28" spans="1:10">
      <c r="A28" s="456">
        <v>10.199999999999999</v>
      </c>
      <c r="B28" s="424" t="s">
        <v>742</v>
      </c>
      <c r="C28" s="715">
        <v>1802685.9099999992</v>
      </c>
      <c r="D28" s="86"/>
      <c r="E28" s="4"/>
      <c r="J28" s="666"/>
    </row>
    <row r="29" spans="1:10">
      <c r="A29" s="456">
        <v>11</v>
      </c>
      <c r="B29" s="418" t="s">
        <v>743</v>
      </c>
      <c r="C29" s="716">
        <f>SUM(C30:C31)</f>
        <v>1271692.1704635108</v>
      </c>
      <c r="D29" s="86"/>
      <c r="E29" s="4"/>
      <c r="J29" s="666"/>
    </row>
    <row r="30" spans="1:10">
      <c r="A30" s="456">
        <v>11.1</v>
      </c>
      <c r="B30" s="424" t="s">
        <v>744</v>
      </c>
      <c r="C30" s="715">
        <v>45248.5</v>
      </c>
      <c r="D30" s="86"/>
      <c r="E30" s="4"/>
      <c r="J30" s="666"/>
    </row>
    <row r="31" spans="1:10">
      <c r="A31" s="456">
        <v>11.2</v>
      </c>
      <c r="B31" s="424" t="s">
        <v>745</v>
      </c>
      <c r="C31" s="715">
        <v>1226443.6704635108</v>
      </c>
      <c r="D31" s="606" t="s">
        <v>1034</v>
      </c>
      <c r="E31" s="4"/>
      <c r="J31" s="666"/>
    </row>
    <row r="32" spans="1:10">
      <c r="A32" s="456">
        <v>13</v>
      </c>
      <c r="B32" s="418" t="s">
        <v>99</v>
      </c>
      <c r="C32" s="716">
        <v>15449271.925490001</v>
      </c>
      <c r="D32" s="86"/>
      <c r="E32" s="4"/>
      <c r="J32" s="666"/>
    </row>
    <row r="33" spans="1:10">
      <c r="A33" s="456">
        <v>13.1</v>
      </c>
      <c r="B33" s="425" t="s">
        <v>746</v>
      </c>
      <c r="C33" s="715">
        <v>0</v>
      </c>
      <c r="D33" s="86"/>
      <c r="E33" s="4"/>
      <c r="J33" s="666"/>
    </row>
    <row r="34" spans="1:10">
      <c r="A34" s="456">
        <v>13.2</v>
      </c>
      <c r="B34" s="425" t="s">
        <v>747</v>
      </c>
      <c r="C34" s="719"/>
      <c r="D34" s="88"/>
      <c r="E34" s="4"/>
      <c r="J34" s="666"/>
    </row>
    <row r="35" spans="1:10">
      <c r="A35" s="456">
        <v>14</v>
      </c>
      <c r="B35" s="426" t="s">
        <v>748</v>
      </c>
      <c r="C35" s="722">
        <f>SUM(C6,C10,C12,C13,C14,C18,C21,C22,C23,C26,C29,C32)</f>
        <v>223042039.29399559</v>
      </c>
      <c r="D35" s="88"/>
      <c r="E35" s="4"/>
      <c r="G35" s="666"/>
      <c r="J35" s="666"/>
    </row>
    <row r="36" spans="1:10">
      <c r="A36" s="456"/>
      <c r="B36" s="427" t="s">
        <v>104</v>
      </c>
      <c r="C36" s="727"/>
      <c r="D36" s="89"/>
      <c r="E36" s="4"/>
      <c r="J36" s="666"/>
    </row>
    <row r="37" spans="1:10">
      <c r="A37" s="456">
        <v>15</v>
      </c>
      <c r="B37" s="428" t="s">
        <v>749</v>
      </c>
      <c r="C37" s="720">
        <f>C38</f>
        <v>241256.85203463197</v>
      </c>
      <c r="D37" s="482"/>
      <c r="E37" s="3"/>
      <c r="J37" s="666"/>
    </row>
    <row r="38" spans="1:10">
      <c r="A38" s="456">
        <v>15.1</v>
      </c>
      <c r="B38" s="431" t="s">
        <v>729</v>
      </c>
      <c r="C38" s="715">
        <v>241256.85203463197</v>
      </c>
      <c r="D38" s="86"/>
      <c r="E38" s="4"/>
      <c r="J38" s="666"/>
    </row>
    <row r="39" spans="1:10" ht="20.399999999999999">
      <c r="A39" s="456">
        <v>16</v>
      </c>
      <c r="B39" s="422" t="s">
        <v>750</v>
      </c>
      <c r="C39" s="716"/>
      <c r="D39" s="86"/>
      <c r="E39" s="4"/>
      <c r="J39" s="666"/>
    </row>
    <row r="40" spans="1:10">
      <c r="A40" s="456">
        <v>17</v>
      </c>
      <c r="B40" s="422" t="s">
        <v>751</v>
      </c>
      <c r="C40" s="716">
        <f>SUM(C41:C44)</f>
        <v>157152644.77269173</v>
      </c>
      <c r="D40" s="86"/>
      <c r="E40" s="4"/>
      <c r="J40" s="666"/>
    </row>
    <row r="41" spans="1:10">
      <c r="A41" s="456">
        <v>17.100000000000001</v>
      </c>
      <c r="B41" s="432" t="s">
        <v>752</v>
      </c>
      <c r="C41" s="715">
        <v>152012453.70126456</v>
      </c>
      <c r="D41" s="86"/>
      <c r="E41" s="4"/>
      <c r="J41" s="666"/>
    </row>
    <row r="42" spans="1:10">
      <c r="A42" s="474">
        <v>17.2</v>
      </c>
      <c r="B42" s="475" t="s">
        <v>100</v>
      </c>
      <c r="C42" s="719">
        <v>4134224.6400000127</v>
      </c>
      <c r="D42" s="88"/>
      <c r="E42" s="4"/>
      <c r="J42" s="666"/>
    </row>
    <row r="43" spans="1:10">
      <c r="A43" s="456">
        <v>17.3</v>
      </c>
      <c r="B43" s="476" t="s">
        <v>753</v>
      </c>
      <c r="C43" s="723">
        <v>0</v>
      </c>
      <c r="D43" s="477"/>
      <c r="E43" s="4"/>
      <c r="J43" s="666"/>
    </row>
    <row r="44" spans="1:10">
      <c r="A44" s="456">
        <v>17.399999999999999</v>
      </c>
      <c r="B44" s="476" t="s">
        <v>754</v>
      </c>
      <c r="C44" s="723">
        <v>1005966.4314271542</v>
      </c>
      <c r="D44" s="477"/>
      <c r="E44" s="4"/>
      <c r="J44" s="666"/>
    </row>
    <row r="45" spans="1:10">
      <c r="A45" s="456">
        <v>18</v>
      </c>
      <c r="B45" s="440" t="s">
        <v>755</v>
      </c>
      <c r="C45" s="724">
        <v>90766.93341990847</v>
      </c>
      <c r="D45" s="477"/>
      <c r="E45" s="3"/>
      <c r="J45" s="666"/>
    </row>
    <row r="46" spans="1:10">
      <c r="A46" s="456">
        <v>19</v>
      </c>
      <c r="B46" s="440" t="s">
        <v>756</v>
      </c>
      <c r="C46" s="725">
        <f>SUM(C47:C48)</f>
        <v>0</v>
      </c>
      <c r="D46" s="478"/>
      <c r="J46" s="666"/>
    </row>
    <row r="47" spans="1:10">
      <c r="A47" s="456">
        <v>19.100000000000001</v>
      </c>
      <c r="B47" s="479" t="s">
        <v>757</v>
      </c>
      <c r="C47" s="726"/>
      <c r="D47" s="478"/>
      <c r="J47" s="666"/>
    </row>
    <row r="48" spans="1:10">
      <c r="A48" s="456">
        <v>19.2</v>
      </c>
      <c r="B48" s="479" t="s">
        <v>758</v>
      </c>
      <c r="C48" s="726"/>
      <c r="D48" s="478"/>
      <c r="J48" s="666"/>
    </row>
    <row r="49" spans="1:10">
      <c r="A49" s="456">
        <v>20</v>
      </c>
      <c r="B49" s="436" t="s">
        <v>101</v>
      </c>
      <c r="C49" s="725">
        <v>2131730.3819251363</v>
      </c>
      <c r="D49" s="606" t="s">
        <v>1035</v>
      </c>
      <c r="J49" s="666"/>
    </row>
    <row r="50" spans="1:10">
      <c r="A50" s="456">
        <v>21</v>
      </c>
      <c r="B50" s="437" t="s">
        <v>89</v>
      </c>
      <c r="C50" s="725">
        <v>1359699.4288757988</v>
      </c>
      <c r="D50" s="478"/>
      <c r="J50" s="666"/>
    </row>
    <row r="51" spans="1:10">
      <c r="A51" s="456">
        <v>21.1</v>
      </c>
      <c r="B51" s="433" t="s">
        <v>759</v>
      </c>
      <c r="C51" s="726"/>
      <c r="D51" s="478"/>
      <c r="J51" s="666"/>
    </row>
    <row r="52" spans="1:10">
      <c r="A52" s="456">
        <v>22</v>
      </c>
      <c r="B52" s="436" t="s">
        <v>760</v>
      </c>
      <c r="C52" s="725">
        <f>SUM(C37,C39,C40,C45,C46,C49,C50)</f>
        <v>160976098.36894721</v>
      </c>
      <c r="D52" s="478"/>
      <c r="J52" s="666"/>
    </row>
    <row r="53" spans="1:10">
      <c r="A53" s="456"/>
      <c r="B53" s="438" t="s">
        <v>761</v>
      </c>
      <c r="C53" s="726"/>
      <c r="D53" s="478"/>
      <c r="J53" s="666"/>
    </row>
    <row r="54" spans="1:10">
      <c r="A54" s="456">
        <v>23</v>
      </c>
      <c r="B54" s="436" t="s">
        <v>105</v>
      </c>
      <c r="C54" s="724">
        <v>86746400</v>
      </c>
      <c r="D54" s="606" t="s">
        <v>1036</v>
      </c>
      <c r="J54" s="666"/>
    </row>
    <row r="55" spans="1:10">
      <c r="A55" s="456">
        <v>24</v>
      </c>
      <c r="B55" s="436" t="s">
        <v>762</v>
      </c>
      <c r="C55" s="724"/>
      <c r="D55" s="478"/>
      <c r="J55" s="666"/>
    </row>
    <row r="56" spans="1:10">
      <c r="A56" s="456">
        <v>25</v>
      </c>
      <c r="B56" s="436" t="s">
        <v>102</v>
      </c>
      <c r="C56" s="724"/>
      <c r="D56" s="478"/>
      <c r="J56" s="666"/>
    </row>
    <row r="57" spans="1:10">
      <c r="A57" s="456">
        <v>26</v>
      </c>
      <c r="B57" s="440" t="s">
        <v>763</v>
      </c>
      <c r="C57" s="724"/>
      <c r="D57" s="478"/>
      <c r="J57" s="666"/>
    </row>
    <row r="58" spans="1:10">
      <c r="A58" s="456">
        <v>27</v>
      </c>
      <c r="B58" s="440" t="s">
        <v>764</v>
      </c>
      <c r="C58" s="724">
        <f>SUM(C59:C60)</f>
        <v>0</v>
      </c>
      <c r="D58" s="478"/>
      <c r="J58" s="666"/>
    </row>
    <row r="59" spans="1:10">
      <c r="A59" s="456">
        <v>27.1</v>
      </c>
      <c r="B59" s="479" t="s">
        <v>765</v>
      </c>
      <c r="C59" s="723"/>
      <c r="D59" s="478"/>
      <c r="J59" s="666"/>
    </row>
    <row r="60" spans="1:10">
      <c r="A60" s="456">
        <v>27.2</v>
      </c>
      <c r="B60" s="476" t="s">
        <v>766</v>
      </c>
      <c r="C60" s="723"/>
      <c r="D60" s="478"/>
      <c r="J60" s="666"/>
    </row>
    <row r="61" spans="1:10">
      <c r="A61" s="456">
        <v>28</v>
      </c>
      <c r="B61" s="437" t="s">
        <v>767</v>
      </c>
      <c r="C61" s="724"/>
      <c r="D61" s="478"/>
      <c r="J61" s="666"/>
    </row>
    <row r="62" spans="1:10">
      <c r="A62" s="456">
        <v>29</v>
      </c>
      <c r="B62" s="440" t="s">
        <v>768</v>
      </c>
      <c r="C62" s="724">
        <f>SUM(C63:C65)</f>
        <v>3486012.7618743451</v>
      </c>
      <c r="D62" s="478"/>
      <c r="J62" s="666"/>
    </row>
    <row r="63" spans="1:10">
      <c r="A63" s="456">
        <v>29.1</v>
      </c>
      <c r="B63" s="480" t="s">
        <v>769</v>
      </c>
      <c r="C63" s="723">
        <v>3486012.7618743451</v>
      </c>
      <c r="D63" s="478"/>
      <c r="J63" s="666"/>
    </row>
    <row r="64" spans="1:10" ht="24" customHeight="1">
      <c r="A64" s="456">
        <v>29.2</v>
      </c>
      <c r="B64" s="479" t="s">
        <v>770</v>
      </c>
      <c r="C64" s="723"/>
      <c r="D64" s="478"/>
      <c r="J64" s="666"/>
    </row>
    <row r="65" spans="1:10" ht="21.9" customHeight="1">
      <c r="A65" s="456">
        <v>29.3</v>
      </c>
      <c r="B65" s="481" t="s">
        <v>771</v>
      </c>
      <c r="C65" s="723"/>
      <c r="D65" s="478"/>
      <c r="J65" s="666"/>
    </row>
    <row r="66" spans="1:10">
      <c r="A66" s="456">
        <v>30</v>
      </c>
      <c r="B66" s="440" t="s">
        <v>103</v>
      </c>
      <c r="C66" s="724">
        <v>-28166472.080826007</v>
      </c>
      <c r="D66" s="606" t="s">
        <v>1037</v>
      </c>
      <c r="J66" s="666"/>
    </row>
    <row r="67" spans="1:10">
      <c r="A67" s="456">
        <v>31</v>
      </c>
      <c r="B67" s="439" t="s">
        <v>772</v>
      </c>
      <c r="C67" s="724">
        <f>SUM(C54,C55,C56,C57,C58,C61,C62,C66)</f>
        <v>62065940.681048341</v>
      </c>
      <c r="D67" s="478"/>
      <c r="J67" s="666"/>
    </row>
    <row r="68" spans="1:10">
      <c r="A68" s="456">
        <v>32</v>
      </c>
      <c r="B68" s="440" t="s">
        <v>773</v>
      </c>
      <c r="C68" s="724">
        <f>SUM(C52,C67)</f>
        <v>223042039.04999554</v>
      </c>
      <c r="D68" s="478"/>
      <c r="J68" s="666"/>
    </row>
    <row r="69" spans="1:10">
      <c r="J69" s="666"/>
    </row>
    <row r="72" spans="1:10">
      <c r="C72" s="755"/>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V27"/>
  <sheetViews>
    <sheetView zoomScale="80" zoomScaleNormal="80" workbookViewId="0">
      <pane xSplit="2" ySplit="7" topLeftCell="I8" activePane="bottomRight" state="frozen"/>
      <selection pane="topRight" activeCell="C1" sqref="C1"/>
      <selection pane="bottomLeft" activeCell="A8" sqref="A8"/>
      <selection pane="bottomRight" activeCell="C8" sqref="C8:S22"/>
    </sheetView>
  </sheetViews>
  <sheetFormatPr defaultColWidth="9.109375" defaultRowHeight="13.8"/>
  <cols>
    <col min="1" max="1" width="10.5546875" style="1" bestFit="1" customWidth="1"/>
    <col min="2" max="2" width="97" style="1" bestFit="1" customWidth="1"/>
    <col min="3" max="3" width="16.44140625" style="1" customWidth="1"/>
    <col min="4" max="4" width="13.33203125" style="1" bestFit="1" customWidth="1"/>
    <col min="5" max="5" width="12.33203125" style="1" customWidth="1"/>
    <col min="6" max="6" width="13.33203125" style="1" bestFit="1" customWidth="1"/>
    <col min="7" max="7" width="9.44140625" style="1" bestFit="1" customWidth="1"/>
    <col min="8" max="8" width="13.33203125" style="1" bestFit="1" customWidth="1"/>
    <col min="9" max="9" width="9.44140625" style="1" bestFit="1" customWidth="1"/>
    <col min="10" max="10" width="13.33203125" style="1" bestFit="1" customWidth="1"/>
    <col min="11" max="11" width="12.88671875" style="1" customWidth="1"/>
    <col min="12" max="12" width="13.33203125" style="1" bestFit="1" customWidth="1"/>
    <col min="13" max="13" width="14.109375" style="1" customWidth="1"/>
    <col min="14" max="14" width="13.33203125" style="1" bestFit="1" customWidth="1"/>
    <col min="15" max="15" width="9.44140625" style="1" bestFit="1" customWidth="1"/>
    <col min="16" max="16" width="13.33203125" style="1" bestFit="1" customWidth="1"/>
    <col min="17" max="17" width="14" style="1" customWidth="1"/>
    <col min="18" max="18" width="13.33203125" style="1" bestFit="1" customWidth="1"/>
    <col min="19" max="19" width="31.5546875" style="1" bestFit="1" customWidth="1"/>
    <col min="20" max="16384" width="9.109375" style="8"/>
  </cols>
  <sheetData>
    <row r="1" spans="1:22">
      <c r="A1" s="1" t="s">
        <v>108</v>
      </c>
      <c r="B1" s="1" t="str">
        <f>Info!C2</f>
        <v>სს სილქ ბანკი</v>
      </c>
    </row>
    <row r="2" spans="1:22">
      <c r="A2" s="1" t="s">
        <v>109</v>
      </c>
      <c r="B2" s="655">
        <f>'1. key ratios'!B2</f>
        <v>45657</v>
      </c>
    </row>
    <row r="4" spans="1:22" ht="28.2" thickBot="1">
      <c r="A4" s="31" t="s">
        <v>259</v>
      </c>
      <c r="B4" s="199" t="s">
        <v>294</v>
      </c>
    </row>
    <row r="5" spans="1:22">
      <c r="A5" s="75"/>
      <c r="B5" s="77"/>
      <c r="C5" s="69" t="s">
        <v>0</v>
      </c>
      <c r="D5" s="69" t="s">
        <v>1</v>
      </c>
      <c r="E5" s="69" t="s">
        <v>2</v>
      </c>
      <c r="F5" s="69" t="s">
        <v>3</v>
      </c>
      <c r="G5" s="69" t="s">
        <v>4</v>
      </c>
      <c r="H5" s="69" t="s">
        <v>5</v>
      </c>
      <c r="I5" s="69" t="s">
        <v>145</v>
      </c>
      <c r="J5" s="69" t="s">
        <v>146</v>
      </c>
      <c r="K5" s="69" t="s">
        <v>147</v>
      </c>
      <c r="L5" s="69" t="s">
        <v>148</v>
      </c>
      <c r="M5" s="69" t="s">
        <v>149</v>
      </c>
      <c r="N5" s="69" t="s">
        <v>150</v>
      </c>
      <c r="O5" s="69" t="s">
        <v>281</v>
      </c>
      <c r="P5" s="69" t="s">
        <v>282</v>
      </c>
      <c r="Q5" s="69" t="s">
        <v>283</v>
      </c>
      <c r="R5" s="192" t="s">
        <v>284</v>
      </c>
      <c r="S5" s="70" t="s">
        <v>285</v>
      </c>
    </row>
    <row r="6" spans="1:22" ht="46.5" customHeight="1">
      <c r="A6" s="93"/>
      <c r="B6" s="803" t="s">
        <v>286</v>
      </c>
      <c r="C6" s="801">
        <v>0</v>
      </c>
      <c r="D6" s="802"/>
      <c r="E6" s="801">
        <v>0.2</v>
      </c>
      <c r="F6" s="802"/>
      <c r="G6" s="801">
        <v>0.35</v>
      </c>
      <c r="H6" s="802"/>
      <c r="I6" s="801">
        <v>0.5</v>
      </c>
      <c r="J6" s="802"/>
      <c r="K6" s="801">
        <v>0.75</v>
      </c>
      <c r="L6" s="802"/>
      <c r="M6" s="801">
        <v>1</v>
      </c>
      <c r="N6" s="802"/>
      <c r="O6" s="801">
        <v>1.5</v>
      </c>
      <c r="P6" s="802"/>
      <c r="Q6" s="801">
        <v>2.5</v>
      </c>
      <c r="R6" s="802"/>
      <c r="S6" s="799" t="s">
        <v>156</v>
      </c>
    </row>
    <row r="7" spans="1:22">
      <c r="A7" s="93"/>
      <c r="B7" s="804"/>
      <c r="C7" s="198" t="s">
        <v>279</v>
      </c>
      <c r="D7" s="198" t="s">
        <v>280</v>
      </c>
      <c r="E7" s="198" t="s">
        <v>279</v>
      </c>
      <c r="F7" s="198" t="s">
        <v>280</v>
      </c>
      <c r="G7" s="198" t="s">
        <v>279</v>
      </c>
      <c r="H7" s="198" t="s">
        <v>280</v>
      </c>
      <c r="I7" s="198" t="s">
        <v>279</v>
      </c>
      <c r="J7" s="198" t="s">
        <v>280</v>
      </c>
      <c r="K7" s="198" t="s">
        <v>279</v>
      </c>
      <c r="L7" s="198" t="s">
        <v>280</v>
      </c>
      <c r="M7" s="198" t="s">
        <v>279</v>
      </c>
      <c r="N7" s="198" t="s">
        <v>280</v>
      </c>
      <c r="O7" s="198" t="s">
        <v>279</v>
      </c>
      <c r="P7" s="198" t="s">
        <v>280</v>
      </c>
      <c r="Q7" s="198" t="s">
        <v>279</v>
      </c>
      <c r="R7" s="198" t="s">
        <v>280</v>
      </c>
      <c r="S7" s="800"/>
    </row>
    <row r="8" spans="1:22">
      <c r="A8" s="73">
        <v>1</v>
      </c>
      <c r="B8" s="113" t="s">
        <v>134</v>
      </c>
      <c r="C8" s="176">
        <v>24462580.824963637</v>
      </c>
      <c r="D8" s="176"/>
      <c r="E8" s="176">
        <v>0</v>
      </c>
      <c r="F8" s="193"/>
      <c r="G8" s="176">
        <v>0</v>
      </c>
      <c r="H8" s="176"/>
      <c r="I8" s="176">
        <v>0</v>
      </c>
      <c r="J8" s="176"/>
      <c r="K8" s="176">
        <v>0</v>
      </c>
      <c r="L8" s="176"/>
      <c r="M8" s="176">
        <v>2957265.9000000004</v>
      </c>
      <c r="N8" s="176"/>
      <c r="O8" s="176">
        <v>0</v>
      </c>
      <c r="P8" s="176"/>
      <c r="Q8" s="176">
        <v>0</v>
      </c>
      <c r="R8" s="193"/>
      <c r="S8" s="202">
        <f>$C$6*SUM(C8:D8)+$E$6*SUM(E8:F8)+$G$6*SUM(G8:H8)+$I$6*SUM(I8:J8)+$K$6*SUM(K8:L8)+$M$6*SUM(M8:N8)+$O$6*SUM(O8:P8)+$Q$6*SUM(Q8:R8)</f>
        <v>2957265.9000000004</v>
      </c>
      <c r="V8" s="682"/>
    </row>
    <row r="9" spans="1:22">
      <c r="A9" s="73">
        <v>2</v>
      </c>
      <c r="B9" s="113" t="s">
        <v>135</v>
      </c>
      <c r="C9" s="176">
        <v>0</v>
      </c>
      <c r="D9" s="176"/>
      <c r="E9" s="176">
        <v>0</v>
      </c>
      <c r="F9" s="176"/>
      <c r="G9" s="176">
        <v>0</v>
      </c>
      <c r="H9" s="176"/>
      <c r="I9" s="176">
        <v>0</v>
      </c>
      <c r="J9" s="176"/>
      <c r="K9" s="176">
        <v>0</v>
      </c>
      <c r="L9" s="176"/>
      <c r="M9" s="176">
        <v>0</v>
      </c>
      <c r="N9" s="176"/>
      <c r="O9" s="176">
        <v>0</v>
      </c>
      <c r="P9" s="176"/>
      <c r="Q9" s="176">
        <v>0</v>
      </c>
      <c r="R9" s="193"/>
      <c r="S9" s="202">
        <f t="shared" ref="S9:S21" si="0">$C$6*SUM(C9:D9)+$E$6*SUM(E9:F9)+$G$6*SUM(G9:H9)+$I$6*SUM(I9:J9)+$K$6*SUM(K9:L9)+$M$6*SUM(M9:N9)+$O$6*SUM(O9:P9)+$Q$6*SUM(Q9:R9)</f>
        <v>0</v>
      </c>
      <c r="V9" s="682"/>
    </row>
    <row r="10" spans="1:22">
      <c r="A10" s="73">
        <v>3</v>
      </c>
      <c r="B10" s="113" t="s">
        <v>136</v>
      </c>
      <c r="C10" s="176">
        <v>0</v>
      </c>
      <c r="D10" s="176"/>
      <c r="E10" s="176">
        <v>0</v>
      </c>
      <c r="F10" s="176"/>
      <c r="G10" s="176">
        <v>0</v>
      </c>
      <c r="H10" s="176"/>
      <c r="I10" s="176">
        <v>0</v>
      </c>
      <c r="J10" s="176"/>
      <c r="K10" s="176">
        <v>0</v>
      </c>
      <c r="L10" s="176"/>
      <c r="M10" s="176">
        <v>0</v>
      </c>
      <c r="N10" s="176"/>
      <c r="O10" s="176">
        <v>0</v>
      </c>
      <c r="P10" s="176"/>
      <c r="Q10" s="176">
        <v>0</v>
      </c>
      <c r="R10" s="193"/>
      <c r="S10" s="202">
        <f t="shared" si="0"/>
        <v>0</v>
      </c>
      <c r="V10" s="682"/>
    </row>
    <row r="11" spans="1:22">
      <c r="A11" s="73">
        <v>4</v>
      </c>
      <c r="B11" s="113" t="s">
        <v>137</v>
      </c>
      <c r="C11" s="176">
        <v>0</v>
      </c>
      <c r="D11" s="176"/>
      <c r="E11" s="176">
        <v>0</v>
      </c>
      <c r="F11" s="176"/>
      <c r="G11" s="176">
        <v>0</v>
      </c>
      <c r="H11" s="176"/>
      <c r="I11" s="176">
        <v>0</v>
      </c>
      <c r="J11" s="176"/>
      <c r="K11" s="176">
        <v>0</v>
      </c>
      <c r="L11" s="176"/>
      <c r="M11" s="176">
        <v>0</v>
      </c>
      <c r="N11" s="176"/>
      <c r="O11" s="176">
        <v>0</v>
      </c>
      <c r="P11" s="176"/>
      <c r="Q11" s="176">
        <v>0</v>
      </c>
      <c r="R11" s="193"/>
      <c r="S11" s="202">
        <f t="shared" si="0"/>
        <v>0</v>
      </c>
      <c r="V11" s="682"/>
    </row>
    <row r="12" spans="1:22">
      <c r="A12" s="73">
        <v>5</v>
      </c>
      <c r="B12" s="113" t="s">
        <v>942</v>
      </c>
      <c r="C12" s="176">
        <v>0</v>
      </c>
      <c r="D12" s="176"/>
      <c r="E12" s="176">
        <v>0</v>
      </c>
      <c r="F12" s="176"/>
      <c r="G12" s="176">
        <v>0</v>
      </c>
      <c r="H12" s="176"/>
      <c r="I12" s="176">
        <v>0</v>
      </c>
      <c r="J12" s="176"/>
      <c r="K12" s="176">
        <v>0</v>
      </c>
      <c r="L12" s="176"/>
      <c r="M12" s="176">
        <v>0</v>
      </c>
      <c r="N12" s="176"/>
      <c r="O12" s="176">
        <v>0</v>
      </c>
      <c r="P12" s="176"/>
      <c r="Q12" s="176">
        <v>0</v>
      </c>
      <c r="R12" s="193"/>
      <c r="S12" s="202">
        <f t="shared" si="0"/>
        <v>0</v>
      </c>
      <c r="V12" s="682"/>
    </row>
    <row r="13" spans="1:22">
      <c r="A13" s="73">
        <v>6</v>
      </c>
      <c r="B13" s="113" t="s">
        <v>138</v>
      </c>
      <c r="C13" s="176">
        <v>0</v>
      </c>
      <c r="D13" s="176"/>
      <c r="E13" s="176">
        <v>10460039.28967227</v>
      </c>
      <c r="F13" s="176"/>
      <c r="G13" s="176">
        <v>0</v>
      </c>
      <c r="H13" s="176"/>
      <c r="I13" s="176">
        <v>0</v>
      </c>
      <c r="J13" s="176"/>
      <c r="K13" s="176">
        <v>0</v>
      </c>
      <c r="L13" s="176"/>
      <c r="M13" s="176">
        <v>16283157.77999996</v>
      </c>
      <c r="N13" s="176"/>
      <c r="O13" s="176">
        <v>0</v>
      </c>
      <c r="P13" s="176"/>
      <c r="Q13" s="176">
        <v>0</v>
      </c>
      <c r="R13" s="193"/>
      <c r="S13" s="202">
        <f t="shared" si="0"/>
        <v>18375165.637934413</v>
      </c>
      <c r="V13" s="682"/>
    </row>
    <row r="14" spans="1:22">
      <c r="A14" s="73">
        <v>7</v>
      </c>
      <c r="B14" s="113" t="s">
        <v>71</v>
      </c>
      <c r="C14" s="176">
        <v>0</v>
      </c>
      <c r="D14" s="176"/>
      <c r="E14" s="176">
        <v>0</v>
      </c>
      <c r="F14" s="176"/>
      <c r="G14" s="176">
        <v>0</v>
      </c>
      <c r="H14" s="176"/>
      <c r="I14" s="176">
        <v>0</v>
      </c>
      <c r="J14" s="176">
        <v>0</v>
      </c>
      <c r="K14" s="176">
        <v>0</v>
      </c>
      <c r="L14" s="176"/>
      <c r="M14" s="176">
        <v>84920304.239999995</v>
      </c>
      <c r="N14" s="176">
        <v>6697426.8327051215</v>
      </c>
      <c r="O14" s="176">
        <v>0</v>
      </c>
      <c r="P14" s="176"/>
      <c r="Q14" s="176">
        <v>0</v>
      </c>
      <c r="R14" s="193"/>
      <c r="S14" s="202">
        <f t="shared" si="0"/>
        <v>91617731.07270512</v>
      </c>
      <c r="V14" s="682"/>
    </row>
    <row r="15" spans="1:22">
      <c r="A15" s="73">
        <v>8</v>
      </c>
      <c r="B15" s="113" t="s">
        <v>72</v>
      </c>
      <c r="C15" s="176">
        <v>0</v>
      </c>
      <c r="D15" s="176"/>
      <c r="E15" s="176">
        <v>0</v>
      </c>
      <c r="F15" s="176"/>
      <c r="G15" s="176">
        <v>0</v>
      </c>
      <c r="H15" s="176"/>
      <c r="I15" s="176">
        <v>0</v>
      </c>
      <c r="J15" s="176"/>
      <c r="K15" s="176">
        <v>22223197.329999998</v>
      </c>
      <c r="L15" s="176"/>
      <c r="M15" s="176">
        <v>20500408.02</v>
      </c>
      <c r="N15" s="176"/>
      <c r="O15" s="176">
        <v>0</v>
      </c>
      <c r="P15" s="176"/>
      <c r="Q15" s="176">
        <v>0</v>
      </c>
      <c r="R15" s="193"/>
      <c r="S15" s="202">
        <f t="shared" si="0"/>
        <v>37167806.017499998</v>
      </c>
      <c r="V15" s="682"/>
    </row>
    <row r="16" spans="1:22">
      <c r="A16" s="73">
        <v>9</v>
      </c>
      <c r="B16" s="113" t="s">
        <v>943</v>
      </c>
      <c r="C16" s="176">
        <v>0</v>
      </c>
      <c r="D16" s="176"/>
      <c r="E16" s="176">
        <v>0</v>
      </c>
      <c r="F16" s="176"/>
      <c r="G16" s="176">
        <v>0</v>
      </c>
      <c r="H16" s="176"/>
      <c r="I16" s="176">
        <v>0</v>
      </c>
      <c r="J16" s="176"/>
      <c r="K16" s="176">
        <v>0</v>
      </c>
      <c r="L16" s="176"/>
      <c r="M16" s="176">
        <v>0</v>
      </c>
      <c r="N16" s="176"/>
      <c r="O16" s="176">
        <v>0</v>
      </c>
      <c r="P16" s="176"/>
      <c r="Q16" s="176">
        <v>0</v>
      </c>
      <c r="R16" s="193"/>
      <c r="S16" s="202">
        <f t="shared" si="0"/>
        <v>0</v>
      </c>
      <c r="V16" s="682"/>
    </row>
    <row r="17" spans="1:22">
      <c r="A17" s="73">
        <v>10</v>
      </c>
      <c r="B17" s="113" t="s">
        <v>67</v>
      </c>
      <c r="C17" s="176">
        <v>0</v>
      </c>
      <c r="D17" s="176"/>
      <c r="E17" s="176">
        <v>0</v>
      </c>
      <c r="F17" s="176"/>
      <c r="G17" s="176">
        <v>0</v>
      </c>
      <c r="H17" s="176"/>
      <c r="I17" s="176">
        <v>0</v>
      </c>
      <c r="J17" s="176"/>
      <c r="K17" s="176">
        <v>0</v>
      </c>
      <c r="L17" s="176"/>
      <c r="M17" s="176">
        <v>190739.58</v>
      </c>
      <c r="N17" s="176"/>
      <c r="O17" s="176">
        <v>0</v>
      </c>
      <c r="P17" s="176"/>
      <c r="Q17" s="176">
        <v>0</v>
      </c>
      <c r="R17" s="193"/>
      <c r="S17" s="202">
        <f t="shared" si="0"/>
        <v>190739.58</v>
      </c>
      <c r="V17" s="682"/>
    </row>
    <row r="18" spans="1:22">
      <c r="A18" s="73">
        <v>11</v>
      </c>
      <c r="B18" s="113" t="s">
        <v>68</v>
      </c>
      <c r="C18" s="176">
        <v>0</v>
      </c>
      <c r="D18" s="176"/>
      <c r="E18" s="176">
        <v>0</v>
      </c>
      <c r="F18" s="176"/>
      <c r="G18" s="176">
        <v>0</v>
      </c>
      <c r="H18" s="176"/>
      <c r="I18" s="176">
        <v>0</v>
      </c>
      <c r="J18" s="176"/>
      <c r="K18" s="176">
        <v>0</v>
      </c>
      <c r="L18" s="176"/>
      <c r="M18" s="176">
        <v>0</v>
      </c>
      <c r="N18" s="176"/>
      <c r="O18" s="176">
        <v>0</v>
      </c>
      <c r="P18" s="176"/>
      <c r="Q18" s="176">
        <v>0</v>
      </c>
      <c r="R18" s="193"/>
      <c r="S18" s="202">
        <f t="shared" si="0"/>
        <v>0</v>
      </c>
      <c r="V18" s="682"/>
    </row>
    <row r="19" spans="1:22">
      <c r="A19" s="73">
        <v>12</v>
      </c>
      <c r="B19" s="113" t="s">
        <v>69</v>
      </c>
      <c r="C19" s="176">
        <v>0</v>
      </c>
      <c r="D19" s="176"/>
      <c r="E19" s="176">
        <v>0</v>
      </c>
      <c r="F19" s="176"/>
      <c r="G19" s="176">
        <v>0</v>
      </c>
      <c r="H19" s="176"/>
      <c r="I19" s="176">
        <v>0</v>
      </c>
      <c r="J19" s="176"/>
      <c r="K19" s="176">
        <v>0</v>
      </c>
      <c r="L19" s="176"/>
      <c r="M19" s="176">
        <v>0</v>
      </c>
      <c r="N19" s="176"/>
      <c r="O19" s="176">
        <v>0</v>
      </c>
      <c r="P19" s="176"/>
      <c r="Q19" s="176">
        <v>0</v>
      </c>
      <c r="R19" s="193"/>
      <c r="S19" s="202">
        <f t="shared" si="0"/>
        <v>0</v>
      </c>
      <c r="V19" s="682"/>
    </row>
    <row r="20" spans="1:22">
      <c r="A20" s="73">
        <v>13</v>
      </c>
      <c r="B20" s="113" t="s">
        <v>70</v>
      </c>
      <c r="C20" s="176">
        <v>0</v>
      </c>
      <c r="D20" s="176"/>
      <c r="E20" s="176">
        <v>0</v>
      </c>
      <c r="F20" s="176"/>
      <c r="G20" s="176">
        <v>0</v>
      </c>
      <c r="H20" s="176"/>
      <c r="I20" s="176">
        <v>0</v>
      </c>
      <c r="J20" s="176"/>
      <c r="K20" s="176">
        <v>0</v>
      </c>
      <c r="L20" s="176"/>
      <c r="M20" s="176">
        <v>0</v>
      </c>
      <c r="N20" s="176"/>
      <c r="O20" s="176">
        <v>0</v>
      </c>
      <c r="P20" s="176"/>
      <c r="Q20" s="176">
        <v>0</v>
      </c>
      <c r="R20" s="193"/>
      <c r="S20" s="202">
        <f t="shared" si="0"/>
        <v>0</v>
      </c>
      <c r="V20" s="682"/>
    </row>
    <row r="21" spans="1:22">
      <c r="A21" s="73">
        <v>14</v>
      </c>
      <c r="B21" s="113" t="s">
        <v>154</v>
      </c>
      <c r="C21" s="176">
        <v>2613335.3199999998</v>
      </c>
      <c r="D21" s="176"/>
      <c r="E21" s="176">
        <v>448350.68000000017</v>
      </c>
      <c r="F21" s="176"/>
      <c r="G21" s="176">
        <v>0</v>
      </c>
      <c r="H21" s="176"/>
      <c r="I21" s="176">
        <v>0</v>
      </c>
      <c r="J21" s="176"/>
      <c r="K21" s="176">
        <v>0</v>
      </c>
      <c r="L21" s="176"/>
      <c r="M21" s="176">
        <v>34953530.252043508</v>
      </c>
      <c r="N21" s="176"/>
      <c r="O21" s="176">
        <v>0</v>
      </c>
      <c r="P21" s="176"/>
      <c r="Q21" s="176">
        <v>0</v>
      </c>
      <c r="R21" s="193"/>
      <c r="S21" s="202">
        <f t="shared" si="0"/>
        <v>35043200.388043508</v>
      </c>
      <c r="V21" s="682"/>
    </row>
    <row r="22" spans="1:22" ht="14.4" thickBot="1">
      <c r="A22" s="56"/>
      <c r="B22" s="97" t="s">
        <v>66</v>
      </c>
      <c r="C22" s="177">
        <f>SUM(C8:C21)</f>
        <v>27075916.144963637</v>
      </c>
      <c r="D22" s="177">
        <f t="shared" ref="D22:S22" si="1">SUM(D8:D21)</f>
        <v>0</v>
      </c>
      <c r="E22" s="177">
        <f t="shared" si="1"/>
        <v>10908389.96967227</v>
      </c>
      <c r="F22" s="177">
        <f t="shared" si="1"/>
        <v>0</v>
      </c>
      <c r="G22" s="177">
        <f t="shared" si="1"/>
        <v>0</v>
      </c>
      <c r="H22" s="177">
        <f t="shared" si="1"/>
        <v>0</v>
      </c>
      <c r="I22" s="177">
        <f t="shared" si="1"/>
        <v>0</v>
      </c>
      <c r="J22" s="177">
        <f t="shared" si="1"/>
        <v>0</v>
      </c>
      <c r="K22" s="177">
        <f t="shared" si="1"/>
        <v>22223197.329999998</v>
      </c>
      <c r="L22" s="177">
        <f t="shared" si="1"/>
        <v>0</v>
      </c>
      <c r="M22" s="177">
        <f t="shared" si="1"/>
        <v>159805405.77204347</v>
      </c>
      <c r="N22" s="177">
        <f t="shared" si="1"/>
        <v>6697426.8327051215</v>
      </c>
      <c r="O22" s="177">
        <f t="shared" si="1"/>
        <v>0</v>
      </c>
      <c r="P22" s="177">
        <f t="shared" si="1"/>
        <v>0</v>
      </c>
      <c r="Q22" s="177">
        <f t="shared" si="1"/>
        <v>0</v>
      </c>
      <c r="R22" s="177">
        <f t="shared" si="1"/>
        <v>0</v>
      </c>
      <c r="S22" s="203">
        <f t="shared" si="1"/>
        <v>185351908.59618306</v>
      </c>
      <c r="V22" s="682"/>
    </row>
    <row r="27" spans="1:22">
      <c r="C27" s="756"/>
      <c r="D27" s="756"/>
      <c r="E27" s="756"/>
      <c r="F27" s="756"/>
      <c r="G27" s="756"/>
      <c r="H27" s="756"/>
      <c r="I27" s="756"/>
      <c r="J27" s="756"/>
      <c r="K27" s="756"/>
      <c r="L27" s="756"/>
      <c r="M27" s="756"/>
      <c r="N27" s="756"/>
      <c r="O27" s="756"/>
      <c r="P27" s="756"/>
      <c r="Q27" s="756"/>
      <c r="R27" s="756"/>
      <c r="S27" s="756"/>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V28"/>
  <sheetViews>
    <sheetView zoomScale="115" zoomScaleNormal="115" workbookViewId="0">
      <pane xSplit="2" ySplit="6" topLeftCell="C7" activePane="bottomRight" state="frozen"/>
      <selection pane="topRight" activeCell="C1" sqref="C1"/>
      <selection pane="bottomLeft" activeCell="A6" sqref="A6"/>
      <selection pane="bottomRight" activeCell="U7" sqref="C7:U20"/>
    </sheetView>
  </sheetViews>
  <sheetFormatPr defaultColWidth="9.109375" defaultRowHeight="13.8"/>
  <cols>
    <col min="1" max="1" width="10.5546875" style="1" bestFit="1" customWidth="1"/>
    <col min="2" max="2" width="97" style="1" bestFit="1" customWidth="1"/>
    <col min="3" max="3" width="19" style="1" customWidth="1"/>
    <col min="4" max="4" width="19.5546875" style="1" customWidth="1"/>
    <col min="5" max="5" width="31.109375" style="1" customWidth="1"/>
    <col min="6" max="6" width="29.109375" style="1" customWidth="1"/>
    <col min="7" max="7" width="28.5546875" style="1" customWidth="1"/>
    <col min="8" max="8" width="26.44140625" style="1" customWidth="1"/>
    <col min="9" max="9" width="23.6640625" style="1" customWidth="1"/>
    <col min="10" max="10" width="21.5546875" style="1" customWidth="1"/>
    <col min="11" max="11" width="15.6640625" style="1" customWidth="1"/>
    <col min="12" max="12" width="13.33203125" style="1" customWidth="1"/>
    <col min="13" max="13" width="20.88671875" style="1" customWidth="1"/>
    <col min="14" max="14" width="19.33203125" style="1" customWidth="1"/>
    <col min="15" max="15" width="18.44140625" style="1" customWidth="1"/>
    <col min="16" max="16" width="19" style="1" customWidth="1"/>
    <col min="17" max="17" width="20.33203125" style="1" customWidth="1"/>
    <col min="18" max="18" width="18" style="1" customWidth="1"/>
    <col min="19" max="19" width="36" style="1" customWidth="1"/>
    <col min="20" max="20" width="19.44140625" style="1" customWidth="1"/>
    <col min="21" max="21" width="19.109375" style="1" customWidth="1"/>
    <col min="22" max="22" width="20" style="1" customWidth="1"/>
    <col min="23" max="16384" width="9.109375" style="8"/>
  </cols>
  <sheetData>
    <row r="1" spans="1:22">
      <c r="A1" s="1" t="s">
        <v>108</v>
      </c>
      <c r="B1" s="1" t="str">
        <f>Info!C2</f>
        <v>სს სილქ ბანკი</v>
      </c>
    </row>
    <row r="2" spans="1:22">
      <c r="A2" s="1" t="s">
        <v>109</v>
      </c>
      <c r="B2" s="655">
        <f>'1. key ratios'!B2</f>
        <v>45657</v>
      </c>
    </row>
    <row r="4" spans="1:22" ht="28.2" thickBot="1">
      <c r="A4" s="1" t="s">
        <v>260</v>
      </c>
      <c r="B4" s="199" t="s">
        <v>295</v>
      </c>
      <c r="V4" s="138" t="s">
        <v>87</v>
      </c>
    </row>
    <row r="5" spans="1:22">
      <c r="A5" s="54"/>
      <c r="B5" s="55"/>
      <c r="C5" s="805" t="s">
        <v>116</v>
      </c>
      <c r="D5" s="806"/>
      <c r="E5" s="806"/>
      <c r="F5" s="806"/>
      <c r="G5" s="806"/>
      <c r="H5" s="806"/>
      <c r="I5" s="806"/>
      <c r="J5" s="806"/>
      <c r="K5" s="806"/>
      <c r="L5" s="807"/>
      <c r="M5" s="805" t="s">
        <v>117</v>
      </c>
      <c r="N5" s="806"/>
      <c r="O5" s="806"/>
      <c r="P5" s="806"/>
      <c r="Q5" s="806"/>
      <c r="R5" s="806"/>
      <c r="S5" s="807"/>
      <c r="T5" s="810" t="s">
        <v>293</v>
      </c>
      <c r="U5" s="810" t="s">
        <v>292</v>
      </c>
      <c r="V5" s="808" t="s">
        <v>118</v>
      </c>
    </row>
    <row r="6" spans="1:22" s="31" customFormat="1" ht="138">
      <c r="A6" s="71"/>
      <c r="B6" s="115"/>
      <c r="C6" s="52" t="s">
        <v>119</v>
      </c>
      <c r="D6" s="51" t="s">
        <v>120</v>
      </c>
      <c r="E6" s="49" t="s">
        <v>121</v>
      </c>
      <c r="F6" s="49" t="s">
        <v>287</v>
      </c>
      <c r="G6" s="51" t="s">
        <v>122</v>
      </c>
      <c r="H6" s="51" t="s">
        <v>123</v>
      </c>
      <c r="I6" s="51" t="s">
        <v>124</v>
      </c>
      <c r="J6" s="51" t="s">
        <v>153</v>
      </c>
      <c r="K6" s="51" t="s">
        <v>125</v>
      </c>
      <c r="L6" s="53" t="s">
        <v>126</v>
      </c>
      <c r="M6" s="52" t="s">
        <v>127</v>
      </c>
      <c r="N6" s="51" t="s">
        <v>128</v>
      </c>
      <c r="O6" s="51" t="s">
        <v>129</v>
      </c>
      <c r="P6" s="51" t="s">
        <v>130</v>
      </c>
      <c r="Q6" s="51" t="s">
        <v>131</v>
      </c>
      <c r="R6" s="51" t="s">
        <v>132</v>
      </c>
      <c r="S6" s="53" t="s">
        <v>133</v>
      </c>
      <c r="T6" s="811"/>
      <c r="U6" s="811"/>
      <c r="V6" s="809"/>
    </row>
    <row r="7" spans="1:22">
      <c r="A7" s="96">
        <v>1</v>
      </c>
      <c r="B7" s="113" t="s">
        <v>134</v>
      </c>
      <c r="C7" s="178">
        <v>0</v>
      </c>
      <c r="D7" s="176">
        <v>0</v>
      </c>
      <c r="E7" s="176">
        <v>0</v>
      </c>
      <c r="F7" s="176">
        <v>0</v>
      </c>
      <c r="G7" s="176">
        <v>0</v>
      </c>
      <c r="H7" s="176">
        <v>0</v>
      </c>
      <c r="I7" s="176">
        <v>0</v>
      </c>
      <c r="J7" s="176">
        <v>0</v>
      </c>
      <c r="K7" s="176">
        <v>0</v>
      </c>
      <c r="L7" s="179">
        <v>0</v>
      </c>
      <c r="M7" s="178">
        <v>0</v>
      </c>
      <c r="N7" s="176">
        <v>0</v>
      </c>
      <c r="O7" s="176">
        <v>0</v>
      </c>
      <c r="P7" s="176">
        <v>0</v>
      </c>
      <c r="Q7" s="176">
        <v>0</v>
      </c>
      <c r="R7" s="176">
        <v>0</v>
      </c>
      <c r="S7" s="179">
        <v>0</v>
      </c>
      <c r="T7" s="196">
        <f>SUM(C7:S7)</f>
        <v>0</v>
      </c>
      <c r="U7" s="195">
        <v>0</v>
      </c>
      <c r="V7" s="180">
        <f>SUM(C7:S7)</f>
        <v>0</v>
      </c>
    </row>
    <row r="8" spans="1:22">
      <c r="A8" s="96">
        <v>2</v>
      </c>
      <c r="B8" s="113" t="s">
        <v>135</v>
      </c>
      <c r="C8" s="178">
        <v>0</v>
      </c>
      <c r="D8" s="176">
        <v>0</v>
      </c>
      <c r="E8" s="176">
        <v>0</v>
      </c>
      <c r="F8" s="176">
        <v>0</v>
      </c>
      <c r="G8" s="176">
        <v>0</v>
      </c>
      <c r="H8" s="176">
        <v>0</v>
      </c>
      <c r="I8" s="176">
        <v>0</v>
      </c>
      <c r="J8" s="176">
        <v>0</v>
      </c>
      <c r="K8" s="176">
        <v>0</v>
      </c>
      <c r="L8" s="179">
        <v>0</v>
      </c>
      <c r="M8" s="178">
        <v>0</v>
      </c>
      <c r="N8" s="176">
        <v>0</v>
      </c>
      <c r="O8" s="176">
        <v>0</v>
      </c>
      <c r="P8" s="176">
        <v>0</v>
      </c>
      <c r="Q8" s="176">
        <v>0</v>
      </c>
      <c r="R8" s="176">
        <v>0</v>
      </c>
      <c r="S8" s="179">
        <v>0</v>
      </c>
      <c r="T8" s="196">
        <f t="shared" ref="T8:T20" si="0">SUM(C8:S8)</f>
        <v>0</v>
      </c>
      <c r="U8" s="195">
        <v>0</v>
      </c>
      <c r="V8" s="180">
        <f t="shared" ref="V8:V20" si="1">SUM(C8:S8)</f>
        <v>0</v>
      </c>
    </row>
    <row r="9" spans="1:22">
      <c r="A9" s="96">
        <v>3</v>
      </c>
      <c r="B9" s="113" t="s">
        <v>136</v>
      </c>
      <c r="C9" s="178">
        <v>0</v>
      </c>
      <c r="D9" s="176">
        <v>0</v>
      </c>
      <c r="E9" s="176">
        <v>0</v>
      </c>
      <c r="F9" s="176">
        <v>0</v>
      </c>
      <c r="G9" s="176">
        <v>0</v>
      </c>
      <c r="H9" s="176">
        <v>0</v>
      </c>
      <c r="I9" s="176">
        <v>0</v>
      </c>
      <c r="J9" s="176">
        <v>0</v>
      </c>
      <c r="K9" s="176">
        <v>0</v>
      </c>
      <c r="L9" s="179">
        <v>0</v>
      </c>
      <c r="M9" s="178">
        <v>0</v>
      </c>
      <c r="N9" s="176">
        <v>0</v>
      </c>
      <c r="O9" s="176">
        <v>0</v>
      </c>
      <c r="P9" s="176">
        <v>0</v>
      </c>
      <c r="Q9" s="176">
        <v>0</v>
      </c>
      <c r="R9" s="176">
        <v>0</v>
      </c>
      <c r="S9" s="179">
        <v>0</v>
      </c>
      <c r="T9" s="196">
        <f t="shared" si="0"/>
        <v>0</v>
      </c>
      <c r="U9" s="195">
        <v>0</v>
      </c>
      <c r="V9" s="180">
        <f>SUM(C9:S9)</f>
        <v>0</v>
      </c>
    </row>
    <row r="10" spans="1:22">
      <c r="A10" s="96">
        <v>4</v>
      </c>
      <c r="B10" s="113" t="s">
        <v>137</v>
      </c>
      <c r="C10" s="178">
        <v>0</v>
      </c>
      <c r="D10" s="176">
        <v>0</v>
      </c>
      <c r="E10" s="176">
        <v>0</v>
      </c>
      <c r="F10" s="176">
        <v>0</v>
      </c>
      <c r="G10" s="176">
        <v>0</v>
      </c>
      <c r="H10" s="176">
        <v>0</v>
      </c>
      <c r="I10" s="176">
        <v>0</v>
      </c>
      <c r="J10" s="176">
        <v>0</v>
      </c>
      <c r="K10" s="176">
        <v>0</v>
      </c>
      <c r="L10" s="179">
        <v>0</v>
      </c>
      <c r="M10" s="178">
        <v>0</v>
      </c>
      <c r="N10" s="176">
        <v>0</v>
      </c>
      <c r="O10" s="176">
        <v>0</v>
      </c>
      <c r="P10" s="176">
        <v>0</v>
      </c>
      <c r="Q10" s="176">
        <v>0</v>
      </c>
      <c r="R10" s="176">
        <v>0</v>
      </c>
      <c r="S10" s="179">
        <v>0</v>
      </c>
      <c r="T10" s="196">
        <f t="shared" si="0"/>
        <v>0</v>
      </c>
      <c r="U10" s="195">
        <v>0</v>
      </c>
      <c r="V10" s="180">
        <f t="shared" si="1"/>
        <v>0</v>
      </c>
    </row>
    <row r="11" spans="1:22">
      <c r="A11" s="96">
        <v>5</v>
      </c>
      <c r="B11" s="113" t="s">
        <v>942</v>
      </c>
      <c r="C11" s="178">
        <v>0</v>
      </c>
      <c r="D11" s="176">
        <v>0</v>
      </c>
      <c r="E11" s="176">
        <v>0</v>
      </c>
      <c r="F11" s="176">
        <v>0</v>
      </c>
      <c r="G11" s="176">
        <v>0</v>
      </c>
      <c r="H11" s="176">
        <v>0</v>
      </c>
      <c r="I11" s="176">
        <v>0</v>
      </c>
      <c r="J11" s="176">
        <v>0</v>
      </c>
      <c r="K11" s="176">
        <v>0</v>
      </c>
      <c r="L11" s="179">
        <v>0</v>
      </c>
      <c r="M11" s="178">
        <v>0</v>
      </c>
      <c r="N11" s="176">
        <v>0</v>
      </c>
      <c r="O11" s="176">
        <v>0</v>
      </c>
      <c r="P11" s="176">
        <v>0</v>
      </c>
      <c r="Q11" s="176">
        <v>0</v>
      </c>
      <c r="R11" s="176">
        <v>0</v>
      </c>
      <c r="S11" s="179">
        <v>0</v>
      </c>
      <c r="T11" s="196">
        <f t="shared" si="0"/>
        <v>0</v>
      </c>
      <c r="U11" s="195">
        <v>0</v>
      </c>
      <c r="V11" s="180">
        <f t="shared" si="1"/>
        <v>0</v>
      </c>
    </row>
    <row r="12" spans="1:22">
      <c r="A12" s="96">
        <v>6</v>
      </c>
      <c r="B12" s="113" t="s">
        <v>138</v>
      </c>
      <c r="C12" s="178">
        <v>0</v>
      </c>
      <c r="D12" s="176">
        <v>0</v>
      </c>
      <c r="E12" s="176">
        <v>0</v>
      </c>
      <c r="F12" s="176">
        <v>0</v>
      </c>
      <c r="G12" s="176">
        <v>0</v>
      </c>
      <c r="H12" s="176">
        <v>0</v>
      </c>
      <c r="I12" s="176">
        <v>0</v>
      </c>
      <c r="J12" s="176">
        <v>0</v>
      </c>
      <c r="K12" s="176">
        <v>0</v>
      </c>
      <c r="L12" s="179">
        <v>0</v>
      </c>
      <c r="M12" s="178">
        <v>0</v>
      </c>
      <c r="N12" s="176">
        <v>0</v>
      </c>
      <c r="O12" s="176">
        <v>0</v>
      </c>
      <c r="P12" s="176">
        <v>0</v>
      </c>
      <c r="Q12" s="176">
        <v>0</v>
      </c>
      <c r="R12" s="176">
        <v>0</v>
      </c>
      <c r="S12" s="179">
        <v>0</v>
      </c>
      <c r="T12" s="196">
        <f t="shared" si="0"/>
        <v>0</v>
      </c>
      <c r="U12" s="195">
        <v>0</v>
      </c>
      <c r="V12" s="180">
        <f t="shared" si="1"/>
        <v>0</v>
      </c>
    </row>
    <row r="13" spans="1:22">
      <c r="A13" s="96">
        <v>7</v>
      </c>
      <c r="B13" s="113" t="s">
        <v>71</v>
      </c>
      <c r="C13" s="178">
        <v>0</v>
      </c>
      <c r="D13" s="176">
        <v>1295075.03</v>
      </c>
      <c r="E13" s="176">
        <v>0</v>
      </c>
      <c r="F13" s="176">
        <v>0</v>
      </c>
      <c r="G13" s="176">
        <v>0</v>
      </c>
      <c r="H13" s="176">
        <v>0</v>
      </c>
      <c r="I13" s="176">
        <v>0</v>
      </c>
      <c r="J13" s="176">
        <v>0</v>
      </c>
      <c r="K13" s="176">
        <v>0</v>
      </c>
      <c r="L13" s="179">
        <v>0</v>
      </c>
      <c r="M13" s="178">
        <v>0</v>
      </c>
      <c r="N13" s="176">
        <v>0</v>
      </c>
      <c r="O13" s="176">
        <v>0</v>
      </c>
      <c r="P13" s="176">
        <v>0</v>
      </c>
      <c r="Q13" s="176">
        <v>0</v>
      </c>
      <c r="R13" s="176">
        <v>0</v>
      </c>
      <c r="S13" s="179">
        <v>0</v>
      </c>
      <c r="T13" s="196">
        <f t="shared" si="0"/>
        <v>1295075.03</v>
      </c>
      <c r="U13" s="195">
        <v>1186094.3999999999</v>
      </c>
      <c r="V13" s="180">
        <f>T13+U13</f>
        <v>2481169.4299999997</v>
      </c>
    </row>
    <row r="14" spans="1:22">
      <c r="A14" s="96">
        <v>8</v>
      </c>
      <c r="B14" s="113" t="s">
        <v>72</v>
      </c>
      <c r="C14" s="178">
        <v>0</v>
      </c>
      <c r="D14" s="176">
        <v>2520403.2800000003</v>
      </c>
      <c r="E14" s="176">
        <v>0</v>
      </c>
      <c r="F14" s="176">
        <v>0</v>
      </c>
      <c r="G14" s="176">
        <v>0</v>
      </c>
      <c r="H14" s="176">
        <v>0</v>
      </c>
      <c r="I14" s="176">
        <v>0</v>
      </c>
      <c r="J14" s="176">
        <v>0</v>
      </c>
      <c r="K14" s="176">
        <v>0</v>
      </c>
      <c r="L14" s="179">
        <v>0</v>
      </c>
      <c r="M14" s="178">
        <v>0</v>
      </c>
      <c r="N14" s="176">
        <v>0</v>
      </c>
      <c r="O14" s="176">
        <v>0</v>
      </c>
      <c r="P14" s="176">
        <v>0</v>
      </c>
      <c r="Q14" s="176">
        <v>0</v>
      </c>
      <c r="R14" s="176">
        <v>0</v>
      </c>
      <c r="S14" s="179">
        <v>0</v>
      </c>
      <c r="T14" s="196">
        <f t="shared" si="0"/>
        <v>2520403.2800000003</v>
      </c>
      <c r="U14" s="195">
        <v>0</v>
      </c>
      <c r="V14" s="180">
        <f t="shared" si="1"/>
        <v>2520403.2800000003</v>
      </c>
    </row>
    <row r="15" spans="1:22">
      <c r="A15" s="96">
        <v>9</v>
      </c>
      <c r="B15" s="113" t="s">
        <v>943</v>
      </c>
      <c r="C15" s="178">
        <v>0</v>
      </c>
      <c r="D15" s="176">
        <v>0</v>
      </c>
      <c r="E15" s="176">
        <v>0</v>
      </c>
      <c r="F15" s="176">
        <v>0</v>
      </c>
      <c r="G15" s="176">
        <v>0</v>
      </c>
      <c r="H15" s="176">
        <v>0</v>
      </c>
      <c r="I15" s="176">
        <v>0</v>
      </c>
      <c r="J15" s="176">
        <v>0</v>
      </c>
      <c r="K15" s="176">
        <v>0</v>
      </c>
      <c r="L15" s="179">
        <v>0</v>
      </c>
      <c r="M15" s="178">
        <v>0</v>
      </c>
      <c r="N15" s="176">
        <v>0</v>
      </c>
      <c r="O15" s="176">
        <v>0</v>
      </c>
      <c r="P15" s="176">
        <v>0</v>
      </c>
      <c r="Q15" s="176">
        <v>0</v>
      </c>
      <c r="R15" s="176">
        <v>0</v>
      </c>
      <c r="S15" s="179">
        <v>0</v>
      </c>
      <c r="T15" s="196">
        <f t="shared" si="0"/>
        <v>0</v>
      </c>
      <c r="U15" s="195">
        <v>0</v>
      </c>
      <c r="V15" s="180">
        <f t="shared" si="1"/>
        <v>0</v>
      </c>
    </row>
    <row r="16" spans="1:22">
      <c r="A16" s="96">
        <v>10</v>
      </c>
      <c r="B16" s="113" t="s">
        <v>67</v>
      </c>
      <c r="C16" s="178">
        <v>0</v>
      </c>
      <c r="D16" s="176">
        <v>0</v>
      </c>
      <c r="E16" s="176">
        <v>0</v>
      </c>
      <c r="F16" s="176">
        <v>0</v>
      </c>
      <c r="G16" s="176">
        <v>0</v>
      </c>
      <c r="H16" s="176">
        <v>0</v>
      </c>
      <c r="I16" s="176">
        <v>0</v>
      </c>
      <c r="J16" s="176">
        <v>0</v>
      </c>
      <c r="K16" s="176">
        <v>0</v>
      </c>
      <c r="L16" s="179">
        <v>0</v>
      </c>
      <c r="M16" s="178">
        <v>0</v>
      </c>
      <c r="N16" s="176">
        <v>0</v>
      </c>
      <c r="O16" s="176">
        <v>0</v>
      </c>
      <c r="P16" s="176">
        <v>0</v>
      </c>
      <c r="Q16" s="176">
        <v>0</v>
      </c>
      <c r="R16" s="176">
        <v>0</v>
      </c>
      <c r="S16" s="179">
        <v>0</v>
      </c>
      <c r="T16" s="196">
        <f t="shared" si="0"/>
        <v>0</v>
      </c>
      <c r="U16" s="195">
        <v>0</v>
      </c>
      <c r="V16" s="180">
        <f t="shared" si="1"/>
        <v>0</v>
      </c>
    </row>
    <row r="17" spans="1:22">
      <c r="A17" s="96">
        <v>11</v>
      </c>
      <c r="B17" s="113" t="s">
        <v>68</v>
      </c>
      <c r="C17" s="178">
        <v>0</v>
      </c>
      <c r="D17" s="176">
        <v>0</v>
      </c>
      <c r="E17" s="176">
        <v>0</v>
      </c>
      <c r="F17" s="176">
        <v>0</v>
      </c>
      <c r="G17" s="176">
        <v>0</v>
      </c>
      <c r="H17" s="176">
        <v>0</v>
      </c>
      <c r="I17" s="176">
        <v>0</v>
      </c>
      <c r="J17" s="176">
        <v>0</v>
      </c>
      <c r="K17" s="176">
        <v>0</v>
      </c>
      <c r="L17" s="179">
        <v>0</v>
      </c>
      <c r="M17" s="178">
        <v>0</v>
      </c>
      <c r="N17" s="176">
        <v>0</v>
      </c>
      <c r="O17" s="176">
        <v>0</v>
      </c>
      <c r="P17" s="176">
        <v>0</v>
      </c>
      <c r="Q17" s="176">
        <v>0</v>
      </c>
      <c r="R17" s="176">
        <v>0</v>
      </c>
      <c r="S17" s="179">
        <v>0</v>
      </c>
      <c r="T17" s="196">
        <f t="shared" si="0"/>
        <v>0</v>
      </c>
      <c r="U17" s="195">
        <v>0</v>
      </c>
      <c r="V17" s="180">
        <f t="shared" si="1"/>
        <v>0</v>
      </c>
    </row>
    <row r="18" spans="1:22">
      <c r="A18" s="96">
        <v>12</v>
      </c>
      <c r="B18" s="113" t="s">
        <v>69</v>
      </c>
      <c r="C18" s="178">
        <v>0</v>
      </c>
      <c r="D18" s="176">
        <v>0</v>
      </c>
      <c r="E18" s="176">
        <v>0</v>
      </c>
      <c r="F18" s="176">
        <v>0</v>
      </c>
      <c r="G18" s="176">
        <v>0</v>
      </c>
      <c r="H18" s="176">
        <v>0</v>
      </c>
      <c r="I18" s="176">
        <v>0</v>
      </c>
      <c r="J18" s="176">
        <v>0</v>
      </c>
      <c r="K18" s="176">
        <v>0</v>
      </c>
      <c r="L18" s="179">
        <v>0</v>
      </c>
      <c r="M18" s="178">
        <v>0</v>
      </c>
      <c r="N18" s="176">
        <v>0</v>
      </c>
      <c r="O18" s="176">
        <v>0</v>
      </c>
      <c r="P18" s="176">
        <v>0</v>
      </c>
      <c r="Q18" s="176">
        <v>0</v>
      </c>
      <c r="R18" s="176">
        <v>0</v>
      </c>
      <c r="S18" s="179">
        <v>0</v>
      </c>
      <c r="T18" s="196">
        <f t="shared" si="0"/>
        <v>0</v>
      </c>
      <c r="U18" s="195">
        <v>0</v>
      </c>
      <c r="V18" s="180">
        <f t="shared" si="1"/>
        <v>0</v>
      </c>
    </row>
    <row r="19" spans="1:22">
      <c r="A19" s="96">
        <v>13</v>
      </c>
      <c r="B19" s="113" t="s">
        <v>70</v>
      </c>
      <c r="C19" s="178">
        <v>0</v>
      </c>
      <c r="D19" s="176">
        <v>0</v>
      </c>
      <c r="E19" s="176">
        <v>0</v>
      </c>
      <c r="F19" s="176">
        <v>0</v>
      </c>
      <c r="G19" s="176">
        <v>0</v>
      </c>
      <c r="H19" s="176">
        <v>0</v>
      </c>
      <c r="I19" s="176">
        <v>0</v>
      </c>
      <c r="J19" s="176">
        <v>0</v>
      </c>
      <c r="K19" s="176">
        <v>0</v>
      </c>
      <c r="L19" s="179">
        <v>0</v>
      </c>
      <c r="M19" s="178">
        <v>0</v>
      </c>
      <c r="N19" s="176">
        <v>0</v>
      </c>
      <c r="O19" s="176">
        <v>0</v>
      </c>
      <c r="P19" s="176">
        <v>0</v>
      </c>
      <c r="Q19" s="176">
        <v>0</v>
      </c>
      <c r="R19" s="176">
        <v>0</v>
      </c>
      <c r="S19" s="179">
        <v>0</v>
      </c>
      <c r="T19" s="196">
        <f t="shared" si="0"/>
        <v>0</v>
      </c>
      <c r="U19" s="195">
        <v>0</v>
      </c>
      <c r="V19" s="180">
        <f t="shared" si="1"/>
        <v>0</v>
      </c>
    </row>
    <row r="20" spans="1:22">
      <c r="A20" s="96">
        <v>14</v>
      </c>
      <c r="B20" s="113" t="s">
        <v>154</v>
      </c>
      <c r="C20" s="178">
        <v>0</v>
      </c>
      <c r="D20" s="176">
        <v>0</v>
      </c>
      <c r="E20" s="176">
        <v>0</v>
      </c>
      <c r="F20" s="176">
        <v>0</v>
      </c>
      <c r="G20" s="176">
        <v>0</v>
      </c>
      <c r="H20" s="176">
        <v>0</v>
      </c>
      <c r="I20" s="176">
        <v>0</v>
      </c>
      <c r="J20" s="176">
        <v>0</v>
      </c>
      <c r="K20" s="176">
        <v>0</v>
      </c>
      <c r="L20" s="179">
        <v>0</v>
      </c>
      <c r="M20" s="178">
        <v>0</v>
      </c>
      <c r="N20" s="176">
        <v>0</v>
      </c>
      <c r="O20" s="176">
        <v>0</v>
      </c>
      <c r="P20" s="176">
        <v>0</v>
      </c>
      <c r="Q20" s="176">
        <v>0</v>
      </c>
      <c r="R20" s="176">
        <v>0</v>
      </c>
      <c r="S20" s="179">
        <v>0</v>
      </c>
      <c r="T20" s="196">
        <f t="shared" si="0"/>
        <v>0</v>
      </c>
      <c r="U20" s="195">
        <v>0</v>
      </c>
      <c r="V20" s="180">
        <f t="shared" si="1"/>
        <v>0</v>
      </c>
    </row>
    <row r="21" spans="1:22" ht="14.4" thickBot="1">
      <c r="A21" s="56"/>
      <c r="B21" s="57" t="s">
        <v>66</v>
      </c>
      <c r="C21" s="181">
        <f>SUM(C7:C20)</f>
        <v>0</v>
      </c>
      <c r="D21" s="177">
        <f t="shared" ref="D21:V21" si="2">SUM(D7:D20)</f>
        <v>3815478.3100000005</v>
      </c>
      <c r="E21" s="177">
        <f t="shared" si="2"/>
        <v>0</v>
      </c>
      <c r="F21" s="177">
        <f t="shared" si="2"/>
        <v>0</v>
      </c>
      <c r="G21" s="177">
        <f t="shared" si="2"/>
        <v>0</v>
      </c>
      <c r="H21" s="177">
        <f t="shared" si="2"/>
        <v>0</v>
      </c>
      <c r="I21" s="177">
        <f t="shared" si="2"/>
        <v>0</v>
      </c>
      <c r="J21" s="177">
        <f t="shared" si="2"/>
        <v>0</v>
      </c>
      <c r="K21" s="177">
        <f t="shared" si="2"/>
        <v>0</v>
      </c>
      <c r="L21" s="182">
        <f t="shared" si="2"/>
        <v>0</v>
      </c>
      <c r="M21" s="181">
        <f t="shared" si="2"/>
        <v>0</v>
      </c>
      <c r="N21" s="177">
        <f t="shared" si="2"/>
        <v>0</v>
      </c>
      <c r="O21" s="177">
        <f t="shared" si="2"/>
        <v>0</v>
      </c>
      <c r="P21" s="177">
        <f t="shared" si="2"/>
        <v>0</v>
      </c>
      <c r="Q21" s="177">
        <f t="shared" si="2"/>
        <v>0</v>
      </c>
      <c r="R21" s="177">
        <f t="shared" si="2"/>
        <v>0</v>
      </c>
      <c r="S21" s="182">
        <f t="shared" si="2"/>
        <v>0</v>
      </c>
      <c r="T21" s="182">
        <f>SUM(T7:T20)</f>
        <v>3815478.3100000005</v>
      </c>
      <c r="U21" s="182">
        <f t="shared" si="2"/>
        <v>1186094.3999999999</v>
      </c>
      <c r="V21" s="183">
        <f t="shared" si="2"/>
        <v>5001572.71</v>
      </c>
    </row>
    <row r="24" spans="1:22">
      <c r="C24" s="34"/>
      <c r="D24" s="34"/>
      <c r="E24" s="34"/>
    </row>
    <row r="25" spans="1:22">
      <c r="A25" s="30"/>
      <c r="B25" s="30"/>
      <c r="D25" s="34"/>
      <c r="E25" s="34"/>
    </row>
    <row r="26" spans="1:22">
      <c r="A26" s="30"/>
      <c r="B26" s="50"/>
      <c r="D26" s="34"/>
      <c r="E26" s="34"/>
    </row>
    <row r="27" spans="1:22">
      <c r="A27" s="30"/>
      <c r="B27" s="30"/>
      <c r="D27" s="34"/>
      <c r="E27" s="34"/>
    </row>
    <row r="28" spans="1:22">
      <c r="A28" s="30"/>
      <c r="B28" s="50"/>
      <c r="D28" s="34"/>
      <c r="E28" s="34"/>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I28"/>
  <sheetViews>
    <sheetView zoomScaleNormal="100" workbookViewId="0">
      <pane xSplit="1" ySplit="7" topLeftCell="C8" activePane="bottomRight" state="frozen"/>
      <selection activeCell="L18" sqref="L18"/>
      <selection pane="topRight" activeCell="L18" sqref="L18"/>
      <selection pane="bottomLeft" activeCell="L18" sqref="L18"/>
      <selection pane="bottomRight" activeCell="L20" sqref="L20"/>
    </sheetView>
  </sheetViews>
  <sheetFormatPr defaultColWidth="9.109375" defaultRowHeight="13.8"/>
  <cols>
    <col min="1" max="1" width="10.5546875" style="1" bestFit="1" customWidth="1"/>
    <col min="2" max="2" width="101.88671875" style="1" customWidth="1"/>
    <col min="3" max="8" width="19.109375" style="1" customWidth="1"/>
    <col min="9" max="16384" width="9.109375" style="8"/>
  </cols>
  <sheetData>
    <row r="1" spans="1:9">
      <c r="A1" s="1" t="s">
        <v>108</v>
      </c>
      <c r="B1" s="1" t="str">
        <f>Info!C2</f>
        <v>სს სილქ ბანკი</v>
      </c>
    </row>
    <row r="2" spans="1:9">
      <c r="A2" s="1" t="s">
        <v>109</v>
      </c>
      <c r="B2" s="655">
        <f>'1. key ratios'!B2</f>
        <v>45657</v>
      </c>
    </row>
    <row r="4" spans="1:9" ht="14.4" thickBot="1">
      <c r="A4" s="1" t="s">
        <v>261</v>
      </c>
      <c r="B4" s="23" t="s">
        <v>296</v>
      </c>
    </row>
    <row r="5" spans="1:9">
      <c r="A5" s="54"/>
      <c r="B5" s="94"/>
      <c r="C5" s="98" t="s">
        <v>0</v>
      </c>
      <c r="D5" s="98" t="s">
        <v>1</v>
      </c>
      <c r="E5" s="98" t="s">
        <v>2</v>
      </c>
      <c r="F5" s="98" t="s">
        <v>3</v>
      </c>
      <c r="G5" s="194" t="s">
        <v>4</v>
      </c>
      <c r="H5" s="99" t="s">
        <v>5</v>
      </c>
      <c r="I5" s="18"/>
    </row>
    <row r="6" spans="1:9" ht="15" customHeight="1">
      <c r="A6" s="93"/>
      <c r="B6" s="16"/>
      <c r="C6" s="803" t="s">
        <v>288</v>
      </c>
      <c r="D6" s="814" t="s">
        <v>309</v>
      </c>
      <c r="E6" s="815"/>
      <c r="F6" s="803" t="s">
        <v>315</v>
      </c>
      <c r="G6" s="803" t="s">
        <v>316</v>
      </c>
      <c r="H6" s="812" t="s">
        <v>290</v>
      </c>
      <c r="I6" s="18"/>
    </row>
    <row r="7" spans="1:9" ht="69">
      <c r="A7" s="93"/>
      <c r="B7" s="16"/>
      <c r="C7" s="804"/>
      <c r="D7" s="197" t="s">
        <v>291</v>
      </c>
      <c r="E7" s="197" t="s">
        <v>289</v>
      </c>
      <c r="F7" s="804"/>
      <c r="G7" s="804"/>
      <c r="H7" s="813"/>
      <c r="I7" s="18"/>
    </row>
    <row r="8" spans="1:9">
      <c r="A8" s="46">
        <v>1</v>
      </c>
      <c r="B8" s="113" t="s">
        <v>134</v>
      </c>
      <c r="C8" s="176">
        <v>27419846.724963635</v>
      </c>
      <c r="D8" s="176"/>
      <c r="E8" s="176"/>
      <c r="F8" s="176">
        <v>2957265.9000000004</v>
      </c>
      <c r="G8" s="193">
        <v>2957265.9000000004</v>
      </c>
      <c r="H8" s="200">
        <f>G8/(C8+E8)</f>
        <v>0.10785129215575229</v>
      </c>
    </row>
    <row r="9" spans="1:9" ht="15" customHeight="1">
      <c r="A9" s="46">
        <v>2</v>
      </c>
      <c r="B9" s="113" t="s">
        <v>135</v>
      </c>
      <c r="C9" s="176">
        <v>0</v>
      </c>
      <c r="D9" s="176"/>
      <c r="E9" s="176"/>
      <c r="F9" s="176">
        <v>0</v>
      </c>
      <c r="G9" s="193">
        <v>0</v>
      </c>
      <c r="H9" s="200" t="e">
        <f t="shared" ref="H9:H21" si="0">G9/(C9+E9)</f>
        <v>#DIV/0!</v>
      </c>
    </row>
    <row r="10" spans="1:9">
      <c r="A10" s="46">
        <v>3</v>
      </c>
      <c r="B10" s="113" t="s">
        <v>136</v>
      </c>
      <c r="C10" s="176">
        <v>0</v>
      </c>
      <c r="D10" s="176"/>
      <c r="E10" s="176"/>
      <c r="F10" s="176">
        <v>0</v>
      </c>
      <c r="G10" s="193">
        <v>0</v>
      </c>
      <c r="H10" s="200" t="e">
        <f t="shared" si="0"/>
        <v>#DIV/0!</v>
      </c>
    </row>
    <row r="11" spans="1:9">
      <c r="A11" s="46">
        <v>4</v>
      </c>
      <c r="B11" s="113" t="s">
        <v>137</v>
      </c>
      <c r="C11" s="176">
        <v>0</v>
      </c>
      <c r="D11" s="176"/>
      <c r="E11" s="176"/>
      <c r="F11" s="176">
        <v>0</v>
      </c>
      <c r="G11" s="193">
        <v>0</v>
      </c>
      <c r="H11" s="200" t="e">
        <f t="shared" si="0"/>
        <v>#DIV/0!</v>
      </c>
    </row>
    <row r="12" spans="1:9">
      <c r="A12" s="46">
        <v>5</v>
      </c>
      <c r="B12" s="113" t="s">
        <v>942</v>
      </c>
      <c r="C12" s="176">
        <v>0</v>
      </c>
      <c r="D12" s="176"/>
      <c r="E12" s="176"/>
      <c r="F12" s="176">
        <v>0</v>
      </c>
      <c r="G12" s="193">
        <v>0</v>
      </c>
      <c r="H12" s="200" t="e">
        <f t="shared" si="0"/>
        <v>#DIV/0!</v>
      </c>
    </row>
    <row r="13" spans="1:9">
      <c r="A13" s="46">
        <v>6</v>
      </c>
      <c r="B13" s="113" t="s">
        <v>138</v>
      </c>
      <c r="C13" s="176">
        <v>26743197.069672231</v>
      </c>
      <c r="D13" s="176"/>
      <c r="E13" s="176"/>
      <c r="F13" s="176">
        <v>18375165.637934413</v>
      </c>
      <c r="G13" s="193">
        <v>18375165.637934413</v>
      </c>
      <c r="H13" s="200">
        <f t="shared" si="0"/>
        <v>0.68709681905506081</v>
      </c>
    </row>
    <row r="14" spans="1:9">
      <c r="A14" s="46">
        <v>7</v>
      </c>
      <c r="B14" s="113" t="s">
        <v>71</v>
      </c>
      <c r="C14" s="176">
        <v>84920304.239999995</v>
      </c>
      <c r="D14" s="176">
        <v>21795155.276580088</v>
      </c>
      <c r="E14" s="176">
        <v>6697426.8327051215</v>
      </c>
      <c r="F14" s="176">
        <v>84920304.239999995</v>
      </c>
      <c r="G14" s="193">
        <v>83625229.209999993</v>
      </c>
      <c r="H14" s="200">
        <f>G14/(C14+E14)</f>
        <v>0.91276249947335508</v>
      </c>
    </row>
    <row r="15" spans="1:9">
      <c r="A15" s="46">
        <v>8</v>
      </c>
      <c r="B15" s="113" t="s">
        <v>72</v>
      </c>
      <c r="C15" s="176">
        <v>42723605.349999994</v>
      </c>
      <c r="D15" s="176"/>
      <c r="E15" s="176"/>
      <c r="F15" s="176">
        <v>37167806.017499998</v>
      </c>
      <c r="G15" s="193">
        <v>34647402.737499997</v>
      </c>
      <c r="H15" s="200">
        <f t="shared" si="0"/>
        <v>0.81096626686024764</v>
      </c>
    </row>
    <row r="16" spans="1:9">
      <c r="A16" s="46">
        <v>9</v>
      </c>
      <c r="B16" s="113" t="s">
        <v>943</v>
      </c>
      <c r="C16" s="176">
        <v>0</v>
      </c>
      <c r="D16" s="176"/>
      <c r="E16" s="176"/>
      <c r="F16" s="176">
        <v>0</v>
      </c>
      <c r="G16" s="193">
        <v>0</v>
      </c>
      <c r="H16" s="200" t="e">
        <f t="shared" si="0"/>
        <v>#DIV/0!</v>
      </c>
    </row>
    <row r="17" spans="1:8">
      <c r="A17" s="46">
        <v>10</v>
      </c>
      <c r="B17" s="113" t="s">
        <v>67</v>
      </c>
      <c r="C17" s="176">
        <v>190739.58</v>
      </c>
      <c r="D17" s="176"/>
      <c r="E17" s="176"/>
      <c r="F17" s="176">
        <v>190739.58</v>
      </c>
      <c r="G17" s="193">
        <v>190739.58</v>
      </c>
      <c r="H17" s="200">
        <f t="shared" si="0"/>
        <v>1</v>
      </c>
    </row>
    <row r="18" spans="1:8">
      <c r="A18" s="46">
        <v>11</v>
      </c>
      <c r="B18" s="113" t="s">
        <v>68</v>
      </c>
      <c r="C18" s="176">
        <v>0</v>
      </c>
      <c r="D18" s="176"/>
      <c r="E18" s="176"/>
      <c r="F18" s="176">
        <v>0</v>
      </c>
      <c r="G18" s="193">
        <v>0</v>
      </c>
      <c r="H18" s="200" t="e">
        <f t="shared" si="0"/>
        <v>#DIV/0!</v>
      </c>
    </row>
    <row r="19" spans="1:8">
      <c r="A19" s="46">
        <v>12</v>
      </c>
      <c r="B19" s="113" t="s">
        <v>69</v>
      </c>
      <c r="C19" s="176">
        <v>0</v>
      </c>
      <c r="D19" s="176"/>
      <c r="E19" s="176"/>
      <c r="F19" s="176">
        <v>0</v>
      </c>
      <c r="G19" s="193">
        <v>0</v>
      </c>
      <c r="H19" s="200" t="e">
        <f t="shared" si="0"/>
        <v>#DIV/0!</v>
      </c>
    </row>
    <row r="20" spans="1:8">
      <c r="A20" s="46">
        <v>13</v>
      </c>
      <c r="B20" s="113" t="s">
        <v>70</v>
      </c>
      <c r="C20" s="176">
        <v>0</v>
      </c>
      <c r="D20" s="176"/>
      <c r="E20" s="176"/>
      <c r="F20" s="176">
        <v>0</v>
      </c>
      <c r="G20" s="193">
        <v>0</v>
      </c>
      <c r="H20" s="200" t="e">
        <f t="shared" si="0"/>
        <v>#DIV/0!</v>
      </c>
    </row>
    <row r="21" spans="1:8">
      <c r="A21" s="46">
        <v>14</v>
      </c>
      <c r="B21" s="113" t="s">
        <v>154</v>
      </c>
      <c r="C21" s="176">
        <v>38015216.252043508</v>
      </c>
      <c r="D21" s="176"/>
      <c r="E21" s="176"/>
      <c r="F21" s="176">
        <v>35043200.388043508</v>
      </c>
      <c r="G21" s="193">
        <v>35043200.388043508</v>
      </c>
      <c r="H21" s="200">
        <f t="shared" si="0"/>
        <v>0.92182036150221192</v>
      </c>
    </row>
    <row r="22" spans="1:8" ht="14.4" thickBot="1">
      <c r="A22" s="95"/>
      <c r="B22" s="100" t="s">
        <v>66</v>
      </c>
      <c r="C22" s="177">
        <f>SUM(C8:C21)</f>
        <v>220012909.21667936</v>
      </c>
      <c r="D22" s="177">
        <f>SUM(D8:D21)</f>
        <v>21795155.276580088</v>
      </c>
      <c r="E22" s="177">
        <f>SUM(E8:E21)</f>
        <v>6697426.8327051215</v>
      </c>
      <c r="F22" s="177">
        <f>SUM(F8:F21)</f>
        <v>178654481.76347792</v>
      </c>
      <c r="G22" s="177">
        <f>SUM(G8:G21)</f>
        <v>174839003.45347792</v>
      </c>
      <c r="H22" s="201">
        <f>G22/(C22+E22)</f>
        <v>0.77119996600151752</v>
      </c>
    </row>
    <row r="28" spans="1:8" ht="10.5" customHeight="1"/>
  </sheetData>
  <mergeCells count="5">
    <mergeCell ref="C6:C7"/>
    <mergeCell ref="F6:F7"/>
    <mergeCell ref="G6:G7"/>
    <mergeCell ref="H6:H7"/>
    <mergeCell ref="D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K28"/>
  <sheetViews>
    <sheetView zoomScale="115" zoomScaleNormal="115" workbookViewId="0">
      <pane xSplit="2" ySplit="6" topLeftCell="E14" activePane="bottomRight" state="frozen"/>
      <selection pane="topRight" activeCell="C1" sqref="C1"/>
      <selection pane="bottomLeft" activeCell="A6" sqref="A6"/>
      <selection pane="bottomRight" activeCell="H25" sqref="H25"/>
    </sheetView>
  </sheetViews>
  <sheetFormatPr defaultColWidth="9.109375" defaultRowHeight="13.8"/>
  <cols>
    <col min="1" max="1" width="10.5546875" style="1" bestFit="1" customWidth="1"/>
    <col min="2" max="2" width="104.109375" style="1" customWidth="1"/>
    <col min="3" max="11" width="17" style="1" customWidth="1"/>
    <col min="12" max="16384" width="9.109375" style="1"/>
  </cols>
  <sheetData>
    <row r="1" spans="1:11">
      <c r="A1" s="1" t="s">
        <v>108</v>
      </c>
      <c r="B1" s="1" t="str">
        <f>Info!C2</f>
        <v>სს სილქ ბანკი</v>
      </c>
    </row>
    <row r="2" spans="1:11">
      <c r="A2" s="1" t="s">
        <v>109</v>
      </c>
      <c r="B2" s="655">
        <f>'1. key ratios'!B2</f>
        <v>45657</v>
      </c>
    </row>
    <row r="4" spans="1:11" ht="14.4" thickBot="1">
      <c r="A4" s="1" t="s">
        <v>352</v>
      </c>
      <c r="B4" s="23" t="s">
        <v>351</v>
      </c>
    </row>
    <row r="5" spans="1:11" ht="30" customHeight="1">
      <c r="A5" s="819"/>
      <c r="B5" s="820"/>
      <c r="C5" s="817" t="s">
        <v>384</v>
      </c>
      <c r="D5" s="817"/>
      <c r="E5" s="817"/>
      <c r="F5" s="817" t="s">
        <v>385</v>
      </c>
      <c r="G5" s="817"/>
      <c r="H5" s="817"/>
      <c r="I5" s="817" t="s">
        <v>386</v>
      </c>
      <c r="J5" s="817"/>
      <c r="K5" s="818"/>
    </row>
    <row r="6" spans="1:11">
      <c r="A6" s="233"/>
      <c r="B6" s="234"/>
      <c r="C6" s="235" t="s">
        <v>26</v>
      </c>
      <c r="D6" s="235" t="s">
        <v>90</v>
      </c>
      <c r="E6" s="235" t="s">
        <v>66</v>
      </c>
      <c r="F6" s="235" t="s">
        <v>26</v>
      </c>
      <c r="G6" s="235" t="s">
        <v>90</v>
      </c>
      <c r="H6" s="235" t="s">
        <v>66</v>
      </c>
      <c r="I6" s="235" t="s">
        <v>26</v>
      </c>
      <c r="J6" s="235" t="s">
        <v>90</v>
      </c>
      <c r="K6" s="237" t="s">
        <v>66</v>
      </c>
    </row>
    <row r="7" spans="1:11">
      <c r="A7" s="238" t="s">
        <v>322</v>
      </c>
      <c r="B7" s="232"/>
      <c r="C7" s="232"/>
      <c r="D7" s="232"/>
      <c r="E7" s="232"/>
      <c r="F7" s="232"/>
      <c r="G7" s="232"/>
      <c r="H7" s="232"/>
      <c r="I7" s="232"/>
      <c r="J7" s="232"/>
      <c r="K7" s="239"/>
    </row>
    <row r="8" spans="1:11">
      <c r="A8" s="231">
        <v>1</v>
      </c>
      <c r="B8" s="209" t="s">
        <v>322</v>
      </c>
      <c r="C8" s="207"/>
      <c r="D8" s="207"/>
      <c r="E8" s="207"/>
      <c r="F8" s="210">
        <v>34994623.209999993</v>
      </c>
      <c r="G8" s="210">
        <v>22465278.09</v>
      </c>
      <c r="H8" s="210">
        <v>57459901.299999997</v>
      </c>
      <c r="I8" s="210">
        <v>21881628.030000001</v>
      </c>
      <c r="J8" s="210">
        <v>6631025.9199999999</v>
      </c>
      <c r="K8" s="219">
        <v>28512653.950000003</v>
      </c>
    </row>
    <row r="9" spans="1:11">
      <c r="A9" s="238" t="s">
        <v>323</v>
      </c>
      <c r="B9" s="232"/>
      <c r="C9" s="232"/>
      <c r="D9" s="232"/>
      <c r="E9" s="232"/>
      <c r="F9" s="232"/>
      <c r="G9" s="232"/>
      <c r="H9" s="232"/>
      <c r="I9" s="232"/>
      <c r="J9" s="232"/>
      <c r="K9" s="239"/>
    </row>
    <row r="10" spans="1:11">
      <c r="A10" s="240">
        <v>2</v>
      </c>
      <c r="B10" s="211" t="s">
        <v>324</v>
      </c>
      <c r="C10" s="472">
        <v>23795186.030000001</v>
      </c>
      <c r="D10" s="683">
        <v>17268080.309999999</v>
      </c>
      <c r="E10" s="683">
        <v>41063266.340000004</v>
      </c>
      <c r="F10" s="683">
        <v>828167.02035000024</v>
      </c>
      <c r="G10" s="683">
        <v>1316067.7618999998</v>
      </c>
      <c r="H10" s="683">
        <v>2144234.7822500002</v>
      </c>
      <c r="I10" s="683">
        <v>170169.45699999997</v>
      </c>
      <c r="J10" s="683">
        <v>216399.60000000003</v>
      </c>
      <c r="K10" s="684">
        <v>386569.05700000003</v>
      </c>
    </row>
    <row r="11" spans="1:11">
      <c r="A11" s="240">
        <v>3</v>
      </c>
      <c r="B11" s="211" t="s">
        <v>325</v>
      </c>
      <c r="C11" s="472">
        <v>77850415.679999977</v>
      </c>
      <c r="D11" s="683">
        <v>14937767.389999997</v>
      </c>
      <c r="E11" s="683">
        <v>92788183.069999978</v>
      </c>
      <c r="F11" s="683">
        <v>7823271.8224999998</v>
      </c>
      <c r="G11" s="683">
        <v>5325392.5757500008</v>
      </c>
      <c r="H11" s="683">
        <v>13148664.398250001</v>
      </c>
      <c r="I11" s="683">
        <v>4324043.7019999996</v>
      </c>
      <c r="J11" s="683">
        <v>2456020.7434999999</v>
      </c>
      <c r="K11" s="684">
        <v>6780064.4454999994</v>
      </c>
    </row>
    <row r="12" spans="1:11">
      <c r="A12" s="240">
        <v>4</v>
      </c>
      <c r="B12" s="211" t="s">
        <v>326</v>
      </c>
      <c r="C12" s="472">
        <v>2083382.63</v>
      </c>
      <c r="D12" s="683">
        <v>0</v>
      </c>
      <c r="E12" s="683">
        <v>2083382.63</v>
      </c>
      <c r="F12" s="683">
        <v>0</v>
      </c>
      <c r="G12" s="683">
        <v>0</v>
      </c>
      <c r="H12" s="683">
        <v>0</v>
      </c>
      <c r="I12" s="683">
        <v>0</v>
      </c>
      <c r="J12" s="683">
        <v>0</v>
      </c>
      <c r="K12" s="684">
        <v>0</v>
      </c>
    </row>
    <row r="13" spans="1:11">
      <c r="A13" s="240">
        <v>5</v>
      </c>
      <c r="B13" s="211" t="s">
        <v>327</v>
      </c>
      <c r="C13" s="472">
        <v>7120034.21</v>
      </c>
      <c r="D13" s="683">
        <v>12162085.26</v>
      </c>
      <c r="E13" s="683">
        <v>19282119.469999999</v>
      </c>
      <c r="F13" s="683">
        <v>1318583.5429500001</v>
      </c>
      <c r="G13" s="683">
        <v>1650677.4605000003</v>
      </c>
      <c r="H13" s="683">
        <v>2969261.0034500007</v>
      </c>
      <c r="I13" s="683">
        <v>426623.04700000002</v>
      </c>
      <c r="J13" s="683">
        <v>689052.78450000007</v>
      </c>
      <c r="K13" s="684">
        <v>1115675.8315000001</v>
      </c>
    </row>
    <row r="14" spans="1:11">
      <c r="A14" s="240">
        <v>6</v>
      </c>
      <c r="B14" s="211" t="s">
        <v>342</v>
      </c>
      <c r="C14" s="472">
        <v>0</v>
      </c>
      <c r="D14" s="683">
        <v>0</v>
      </c>
      <c r="E14" s="683">
        <v>0</v>
      </c>
      <c r="F14" s="683">
        <v>0</v>
      </c>
      <c r="G14" s="683">
        <v>0</v>
      </c>
      <c r="H14" s="683">
        <v>0</v>
      </c>
      <c r="I14" s="683">
        <v>0</v>
      </c>
      <c r="J14" s="683">
        <v>0</v>
      </c>
      <c r="K14" s="684">
        <v>0</v>
      </c>
    </row>
    <row r="15" spans="1:11">
      <c r="A15" s="240">
        <v>7</v>
      </c>
      <c r="B15" s="211" t="s">
        <v>329</v>
      </c>
      <c r="C15" s="472">
        <v>5345915.7300000014</v>
      </c>
      <c r="D15" s="683">
        <v>38661081.560000002</v>
      </c>
      <c r="E15" s="683">
        <v>44006997.290000007</v>
      </c>
      <c r="F15" s="683">
        <v>4366466.2300000004</v>
      </c>
      <c r="G15" s="683">
        <v>5531466.54</v>
      </c>
      <c r="H15" s="683">
        <v>9897932.7699999996</v>
      </c>
      <c r="I15" s="683">
        <v>4366466.2300000004</v>
      </c>
      <c r="J15" s="683">
        <v>5531466.54</v>
      </c>
      <c r="K15" s="684">
        <v>9897932.7699999996</v>
      </c>
    </row>
    <row r="16" spans="1:11">
      <c r="A16" s="240">
        <v>8</v>
      </c>
      <c r="B16" s="213" t="s">
        <v>330</v>
      </c>
      <c r="C16" s="472">
        <v>116194934.27999997</v>
      </c>
      <c r="D16" s="683">
        <v>83029014.519999996</v>
      </c>
      <c r="E16" s="683">
        <v>199223948.79999995</v>
      </c>
      <c r="F16" s="683">
        <v>14336488.615800001</v>
      </c>
      <c r="G16" s="683">
        <v>13823604.338150002</v>
      </c>
      <c r="H16" s="683">
        <v>28160092.953950003</v>
      </c>
      <c r="I16" s="683">
        <v>9287302.4360000007</v>
      </c>
      <c r="J16" s="683">
        <v>8892939.6679999996</v>
      </c>
      <c r="K16" s="684">
        <v>18180242.103999998</v>
      </c>
    </row>
    <row r="17" spans="1:11">
      <c r="A17" s="238" t="s">
        <v>331</v>
      </c>
      <c r="B17" s="232"/>
      <c r="C17" s="232"/>
      <c r="D17" s="232"/>
      <c r="E17" s="232"/>
      <c r="F17" s="232"/>
      <c r="G17" s="232"/>
      <c r="H17" s="232"/>
      <c r="I17" s="232"/>
      <c r="J17" s="232"/>
      <c r="K17" s="239"/>
    </row>
    <row r="18" spans="1:11">
      <c r="A18" s="240">
        <v>9</v>
      </c>
      <c r="B18" s="211" t="s">
        <v>332</v>
      </c>
      <c r="C18" s="211"/>
      <c r="D18" s="212"/>
      <c r="E18" s="212"/>
      <c r="F18" s="212"/>
      <c r="G18" s="212"/>
      <c r="H18" s="212"/>
      <c r="I18" s="212"/>
      <c r="J18" s="212"/>
      <c r="K18" s="241"/>
    </row>
    <row r="19" spans="1:11">
      <c r="A19" s="240">
        <v>10</v>
      </c>
      <c r="B19" s="211" t="s">
        <v>333</v>
      </c>
      <c r="C19" s="211">
        <v>76186629.770000011</v>
      </c>
      <c r="D19" s="212">
        <v>61159539.25</v>
      </c>
      <c r="E19" s="212">
        <v>137346169.02000001</v>
      </c>
      <c r="F19" s="212">
        <v>1265278.24</v>
      </c>
      <c r="G19" s="212">
        <v>536522.01</v>
      </c>
      <c r="H19" s="212">
        <v>1801800.25</v>
      </c>
      <c r="I19" s="212">
        <v>14378273.42</v>
      </c>
      <c r="J19" s="212">
        <v>16741764.629999999</v>
      </c>
      <c r="K19" s="241">
        <v>31120038.049999997</v>
      </c>
    </row>
    <row r="20" spans="1:11">
      <c r="A20" s="240">
        <v>11</v>
      </c>
      <c r="B20" s="211" t="s">
        <v>334</v>
      </c>
      <c r="C20" s="211">
        <v>39834014.249999993</v>
      </c>
      <c r="D20" s="212">
        <v>2686764.5</v>
      </c>
      <c r="E20" s="212">
        <v>42520778.749999993</v>
      </c>
      <c r="F20" s="212">
        <v>4208660.1099999994</v>
      </c>
      <c r="G20" s="212">
        <v>2321363.86</v>
      </c>
      <c r="H20" s="212">
        <v>6530023.9699999988</v>
      </c>
      <c r="I20" s="212">
        <v>4208660.1099999994</v>
      </c>
      <c r="J20" s="212">
        <v>2321363.86</v>
      </c>
      <c r="K20" s="241">
        <v>6530023.9699999988</v>
      </c>
    </row>
    <row r="21" spans="1:11" ht="14.4" thickBot="1">
      <c r="A21" s="146">
        <v>12</v>
      </c>
      <c r="B21" s="242" t="s">
        <v>335</v>
      </c>
      <c r="C21" s="243">
        <v>116020644.02000001</v>
      </c>
      <c r="D21" s="244">
        <v>63846303.75</v>
      </c>
      <c r="E21" s="243">
        <v>179866947.77000001</v>
      </c>
      <c r="F21" s="244">
        <v>5473938.3499999996</v>
      </c>
      <c r="G21" s="244">
        <v>2857885.87</v>
      </c>
      <c r="H21" s="244">
        <v>8331824.2199999997</v>
      </c>
      <c r="I21" s="244">
        <v>18586933.530000001</v>
      </c>
      <c r="J21" s="244">
        <v>19063128.489999998</v>
      </c>
      <c r="K21" s="245">
        <v>37650062.019999996</v>
      </c>
    </row>
    <row r="22" spans="1:11" ht="38.25" customHeight="1" thickBot="1">
      <c r="A22" s="229"/>
      <c r="B22" s="230"/>
      <c r="C22" s="230"/>
      <c r="D22" s="230"/>
      <c r="E22" s="230"/>
      <c r="F22" s="816" t="s">
        <v>336</v>
      </c>
      <c r="G22" s="817"/>
      <c r="H22" s="817"/>
      <c r="I22" s="816" t="s">
        <v>337</v>
      </c>
      <c r="J22" s="817"/>
      <c r="K22" s="818"/>
    </row>
    <row r="23" spans="1:11">
      <c r="A23" s="220">
        <v>13</v>
      </c>
      <c r="B23" s="214" t="s">
        <v>322</v>
      </c>
      <c r="C23" s="228"/>
      <c r="D23" s="228"/>
      <c r="E23" s="228"/>
      <c r="F23" s="215">
        <v>34994623.209999993</v>
      </c>
      <c r="G23" s="215">
        <v>22465278.09</v>
      </c>
      <c r="H23" s="215">
        <v>57459901.299999997</v>
      </c>
      <c r="I23" s="215">
        <v>21881628.030000001</v>
      </c>
      <c r="J23" s="215">
        <v>6631025.9199999999</v>
      </c>
      <c r="K23" s="221">
        <v>28512653.950000003</v>
      </c>
    </row>
    <row r="24" spans="1:11" ht="14.4" thickBot="1">
      <c r="A24" s="222">
        <v>14</v>
      </c>
      <c r="B24" s="216" t="s">
        <v>338</v>
      </c>
      <c r="C24" s="246"/>
      <c r="D24" s="226"/>
      <c r="E24" s="227"/>
      <c r="F24" s="217">
        <v>8862550.2658000011</v>
      </c>
      <c r="G24" s="217">
        <v>10965718.468150001</v>
      </c>
      <c r="H24" s="217">
        <v>19828268.733950004</v>
      </c>
      <c r="I24" s="217">
        <v>2321825.6090000002</v>
      </c>
      <c r="J24" s="217">
        <v>2223234.9170000004</v>
      </c>
      <c r="K24" s="223">
        <v>4545060.5259999996</v>
      </c>
    </row>
    <row r="25" spans="1:11" ht="14.4" thickBot="1">
      <c r="A25" s="224">
        <v>15</v>
      </c>
      <c r="B25" s="218" t="s">
        <v>339</v>
      </c>
      <c r="C25" s="225"/>
      <c r="D25" s="225"/>
      <c r="E25" s="225"/>
      <c r="F25" s="757">
        <v>3.9485951741274681</v>
      </c>
      <c r="G25" s="758">
        <v>2.0486827338537408</v>
      </c>
      <c r="H25" s="758">
        <v>2.8978778768323346</v>
      </c>
      <c r="I25" s="758">
        <v>9.424320218185688</v>
      </c>
      <c r="J25" s="758">
        <v>2.9826024543316394</v>
      </c>
      <c r="K25" s="759">
        <v>6.2733276678920964</v>
      </c>
    </row>
    <row r="28" spans="1:11" ht="41.4">
      <c r="B28" s="17"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N22"/>
  <sheetViews>
    <sheetView zoomScale="115" zoomScaleNormal="115" workbookViewId="0">
      <pane xSplit="1" ySplit="5" topLeftCell="C11" activePane="bottomRight" state="frozen"/>
      <selection pane="topRight" activeCell="B1" sqref="B1"/>
      <selection pane="bottomLeft" activeCell="A5" sqref="A5"/>
      <selection pane="bottomRight" activeCell="J28" sqref="J28"/>
    </sheetView>
  </sheetViews>
  <sheetFormatPr defaultColWidth="9.109375" defaultRowHeight="13.8"/>
  <cols>
    <col min="1" max="1" width="10.5546875" style="32" bestFit="1" customWidth="1"/>
    <col min="2" max="2" width="95" style="32" customWidth="1"/>
    <col min="3" max="3" width="12.5546875" style="32" bestFit="1" customWidth="1"/>
    <col min="4" max="4" width="10" style="32" bestFit="1" customWidth="1"/>
    <col min="5" max="5" width="18.33203125" style="32" bestFit="1" customWidth="1"/>
    <col min="6" max="13" width="10.6640625" style="32" customWidth="1"/>
    <col min="14" max="14" width="31" style="32" bestFit="1" customWidth="1"/>
    <col min="15" max="16384" width="9.109375" style="8"/>
  </cols>
  <sheetData>
    <row r="1" spans="1:14">
      <c r="A1" s="1" t="s">
        <v>108</v>
      </c>
      <c r="B1" s="32" t="str">
        <f>Info!C2</f>
        <v>სს სილქ ბანკი</v>
      </c>
    </row>
    <row r="2" spans="1:14" ht="14.25" customHeight="1">
      <c r="A2" s="32" t="s">
        <v>109</v>
      </c>
      <c r="B2" s="655">
        <f>'1. key ratios'!B2</f>
        <v>45657</v>
      </c>
    </row>
    <row r="3" spans="1:14" ht="14.25" customHeight="1"/>
    <row r="4" spans="1:14" ht="14.4" thickBot="1">
      <c r="A4" s="1" t="s">
        <v>262</v>
      </c>
      <c r="B4" s="48" t="s">
        <v>74</v>
      </c>
    </row>
    <row r="5" spans="1:14" s="19" customFormat="1">
      <c r="A5" s="109"/>
      <c r="B5" s="110"/>
      <c r="C5" s="111" t="s">
        <v>0</v>
      </c>
      <c r="D5" s="111" t="s">
        <v>1</v>
      </c>
      <c r="E5" s="111" t="s">
        <v>2</v>
      </c>
      <c r="F5" s="111" t="s">
        <v>3</v>
      </c>
      <c r="G5" s="111" t="s">
        <v>4</v>
      </c>
      <c r="H5" s="111" t="s">
        <v>5</v>
      </c>
      <c r="I5" s="111" t="s">
        <v>145</v>
      </c>
      <c r="J5" s="111" t="s">
        <v>146</v>
      </c>
      <c r="K5" s="111" t="s">
        <v>147</v>
      </c>
      <c r="L5" s="111" t="s">
        <v>148</v>
      </c>
      <c r="M5" s="111" t="s">
        <v>149</v>
      </c>
      <c r="N5" s="112" t="s">
        <v>150</v>
      </c>
    </row>
    <row r="6" spans="1:14" ht="41.4">
      <c r="A6" s="101"/>
      <c r="B6" s="58"/>
      <c r="C6" s="59" t="s">
        <v>84</v>
      </c>
      <c r="D6" s="60" t="s">
        <v>73</v>
      </c>
      <c r="E6" s="61" t="s">
        <v>83</v>
      </c>
      <c r="F6" s="62">
        <v>0</v>
      </c>
      <c r="G6" s="62">
        <v>0.2</v>
      </c>
      <c r="H6" s="62">
        <v>0.35</v>
      </c>
      <c r="I6" s="62">
        <v>0.5</v>
      </c>
      <c r="J6" s="62">
        <v>0.75</v>
      </c>
      <c r="K6" s="62">
        <v>1</v>
      </c>
      <c r="L6" s="62">
        <v>1.5</v>
      </c>
      <c r="M6" s="62">
        <v>2.5</v>
      </c>
      <c r="N6" s="102" t="s">
        <v>74</v>
      </c>
    </row>
    <row r="7" spans="1:14">
      <c r="A7" s="103">
        <v>1</v>
      </c>
      <c r="B7" s="63" t="s">
        <v>75</v>
      </c>
      <c r="C7" s="184">
        <f>SUM(C8:C13)</f>
        <v>33681600</v>
      </c>
      <c r="D7" s="58"/>
      <c r="E7" s="187">
        <f t="shared" ref="E7:M7" si="0">SUM(E8:E13)</f>
        <v>1010448</v>
      </c>
      <c r="F7" s="184">
        <f>SUM(F8:F13)</f>
        <v>0</v>
      </c>
      <c r="G7" s="184">
        <f t="shared" si="0"/>
        <v>0</v>
      </c>
      <c r="H7" s="184">
        <f t="shared" si="0"/>
        <v>0</v>
      </c>
      <c r="I7" s="184">
        <f t="shared" si="0"/>
        <v>0</v>
      </c>
      <c r="J7" s="184">
        <f t="shared" si="0"/>
        <v>0</v>
      </c>
      <c r="K7" s="184">
        <f t="shared" si="0"/>
        <v>1010448</v>
      </c>
      <c r="L7" s="184">
        <f t="shared" si="0"/>
        <v>0</v>
      </c>
      <c r="M7" s="184">
        <f t="shared" si="0"/>
        <v>0</v>
      </c>
      <c r="N7" s="104">
        <f>SUM(N8:N13)</f>
        <v>1010448</v>
      </c>
    </row>
    <row r="8" spans="1:14">
      <c r="A8" s="103">
        <v>1.1000000000000001</v>
      </c>
      <c r="B8" s="64" t="s">
        <v>76</v>
      </c>
      <c r="C8" s="185">
        <v>22454400</v>
      </c>
      <c r="D8" s="65">
        <v>0.02</v>
      </c>
      <c r="E8" s="187">
        <f>C8*D8</f>
        <v>449088</v>
      </c>
      <c r="F8" s="185"/>
      <c r="G8" s="185"/>
      <c r="H8" s="185"/>
      <c r="I8" s="185"/>
      <c r="J8" s="185"/>
      <c r="K8" s="185">
        <f>E8</f>
        <v>449088</v>
      </c>
      <c r="L8" s="185"/>
      <c r="M8" s="185"/>
      <c r="N8" s="104">
        <f>SUMPRODUCT($F$6:$M$6,F8:M8)</f>
        <v>449088</v>
      </c>
    </row>
    <row r="9" spans="1:14">
      <c r="A9" s="103">
        <v>1.2</v>
      </c>
      <c r="B9" s="64" t="s">
        <v>77</v>
      </c>
      <c r="C9" s="185">
        <v>11227200</v>
      </c>
      <c r="D9" s="65">
        <v>0.05</v>
      </c>
      <c r="E9" s="187">
        <f>C9*D9</f>
        <v>561360</v>
      </c>
      <c r="F9" s="185"/>
      <c r="G9" s="185"/>
      <c r="H9" s="185"/>
      <c r="I9" s="185"/>
      <c r="J9" s="185"/>
      <c r="K9" s="185">
        <f>E9</f>
        <v>561360</v>
      </c>
      <c r="L9" s="185"/>
      <c r="M9" s="185"/>
      <c r="N9" s="104">
        <f t="shared" ref="N9:N12" si="1">SUMPRODUCT($F$6:$M$6,F9:M9)</f>
        <v>561360</v>
      </c>
    </row>
    <row r="10" spans="1:14">
      <c r="A10" s="103">
        <v>1.3</v>
      </c>
      <c r="B10" s="64" t="s">
        <v>78</v>
      </c>
      <c r="C10" s="185">
        <v>0</v>
      </c>
      <c r="D10" s="65">
        <v>0.08</v>
      </c>
      <c r="E10" s="187">
        <f>C10*D10</f>
        <v>0</v>
      </c>
      <c r="F10" s="185"/>
      <c r="G10" s="185"/>
      <c r="H10" s="185"/>
      <c r="I10" s="185"/>
      <c r="J10" s="185"/>
      <c r="K10" s="185"/>
      <c r="L10" s="185"/>
      <c r="M10" s="185"/>
      <c r="N10" s="104">
        <f>SUMPRODUCT($F$6:$M$6,F10:M10)</f>
        <v>0</v>
      </c>
    </row>
    <row r="11" spans="1:14">
      <c r="A11" s="103">
        <v>1.4</v>
      </c>
      <c r="B11" s="64" t="s">
        <v>79</v>
      </c>
      <c r="C11" s="185">
        <v>0</v>
      </c>
      <c r="D11" s="65">
        <v>0.11</v>
      </c>
      <c r="E11" s="187">
        <f>C11*D11</f>
        <v>0</v>
      </c>
      <c r="F11" s="185"/>
      <c r="G11" s="185"/>
      <c r="H11" s="185"/>
      <c r="I11" s="185"/>
      <c r="J11" s="185"/>
      <c r="K11" s="185"/>
      <c r="L11" s="185"/>
      <c r="M11" s="185"/>
      <c r="N11" s="104">
        <f t="shared" si="1"/>
        <v>0</v>
      </c>
    </row>
    <row r="12" spans="1:14">
      <c r="A12" s="103">
        <v>1.5</v>
      </c>
      <c r="B12" s="64" t="s">
        <v>80</v>
      </c>
      <c r="C12" s="185">
        <v>0</v>
      </c>
      <c r="D12" s="65">
        <v>0.14000000000000001</v>
      </c>
      <c r="E12" s="187">
        <f>C12*D12</f>
        <v>0</v>
      </c>
      <c r="F12" s="185"/>
      <c r="G12" s="185"/>
      <c r="H12" s="185"/>
      <c r="I12" s="185"/>
      <c r="J12" s="185"/>
      <c r="K12" s="185"/>
      <c r="L12" s="185"/>
      <c r="M12" s="185"/>
      <c r="N12" s="104">
        <f t="shared" si="1"/>
        <v>0</v>
      </c>
    </row>
    <row r="13" spans="1:14">
      <c r="A13" s="103">
        <v>1.6</v>
      </c>
      <c r="B13" s="66" t="s">
        <v>81</v>
      </c>
      <c r="C13" s="185">
        <v>0</v>
      </c>
      <c r="D13" s="67"/>
      <c r="E13" s="185"/>
      <c r="F13" s="185"/>
      <c r="G13" s="185"/>
      <c r="H13" s="185"/>
      <c r="I13" s="185"/>
      <c r="J13" s="185"/>
      <c r="K13" s="185"/>
      <c r="L13" s="185"/>
      <c r="M13" s="185"/>
      <c r="N13" s="104">
        <f>SUMPRODUCT($F$6:$M$6,F13:M13)</f>
        <v>0</v>
      </c>
    </row>
    <row r="14" spans="1:14">
      <c r="A14" s="103">
        <v>2</v>
      </c>
      <c r="B14" s="68" t="s">
        <v>82</v>
      </c>
      <c r="C14" s="184">
        <f>SUM(C15:C20)</f>
        <v>0</v>
      </c>
      <c r="D14" s="58"/>
      <c r="E14" s="187">
        <f t="shared" ref="E14:M14" si="2">SUM(E15:E20)</f>
        <v>0</v>
      </c>
      <c r="F14" s="185">
        <f t="shared" si="2"/>
        <v>0</v>
      </c>
      <c r="G14" s="185">
        <f t="shared" si="2"/>
        <v>0</v>
      </c>
      <c r="H14" s="185">
        <f t="shared" si="2"/>
        <v>0</v>
      </c>
      <c r="I14" s="185">
        <f t="shared" si="2"/>
        <v>0</v>
      </c>
      <c r="J14" s="185">
        <f t="shared" si="2"/>
        <v>0</v>
      </c>
      <c r="K14" s="185">
        <f t="shared" si="2"/>
        <v>0</v>
      </c>
      <c r="L14" s="185">
        <f t="shared" si="2"/>
        <v>0</v>
      </c>
      <c r="M14" s="185">
        <f t="shared" si="2"/>
        <v>0</v>
      </c>
      <c r="N14" s="104">
        <f>SUM(N15:N20)</f>
        <v>0</v>
      </c>
    </row>
    <row r="15" spans="1:14">
      <c r="A15" s="103">
        <v>2.1</v>
      </c>
      <c r="B15" s="66" t="s">
        <v>76</v>
      </c>
      <c r="C15" s="185"/>
      <c r="D15" s="65">
        <v>5.0000000000000001E-3</v>
      </c>
      <c r="E15" s="187">
        <f>C15*D15</f>
        <v>0</v>
      </c>
      <c r="F15" s="185"/>
      <c r="G15" s="185"/>
      <c r="H15" s="185"/>
      <c r="I15" s="185"/>
      <c r="J15" s="185"/>
      <c r="K15" s="185"/>
      <c r="L15" s="185"/>
      <c r="M15" s="185"/>
      <c r="N15" s="104">
        <f>SUMPRODUCT($F$6:$M$6,F15:M15)</f>
        <v>0</v>
      </c>
    </row>
    <row r="16" spans="1:14">
      <c r="A16" s="103">
        <v>2.2000000000000002</v>
      </c>
      <c r="B16" s="66" t="s">
        <v>77</v>
      </c>
      <c r="C16" s="185"/>
      <c r="D16" s="65">
        <v>0.01</v>
      </c>
      <c r="E16" s="187">
        <f>C16*D16</f>
        <v>0</v>
      </c>
      <c r="F16" s="185"/>
      <c r="G16" s="185"/>
      <c r="H16" s="185"/>
      <c r="I16" s="185"/>
      <c r="J16" s="185"/>
      <c r="K16" s="185"/>
      <c r="L16" s="185"/>
      <c r="M16" s="185"/>
      <c r="N16" s="104">
        <f t="shared" ref="N16:N20" si="3">SUMPRODUCT($F$6:$M$6,F16:M16)</f>
        <v>0</v>
      </c>
    </row>
    <row r="17" spans="1:14">
      <c r="A17" s="103">
        <v>2.2999999999999998</v>
      </c>
      <c r="B17" s="66" t="s">
        <v>78</v>
      </c>
      <c r="C17" s="185"/>
      <c r="D17" s="65">
        <v>0.02</v>
      </c>
      <c r="E17" s="187">
        <f>C17*D17</f>
        <v>0</v>
      </c>
      <c r="F17" s="185"/>
      <c r="G17" s="185"/>
      <c r="H17" s="185"/>
      <c r="I17" s="185"/>
      <c r="J17" s="185"/>
      <c r="K17" s="185"/>
      <c r="L17" s="185"/>
      <c r="M17" s="185"/>
      <c r="N17" s="104">
        <f t="shared" si="3"/>
        <v>0</v>
      </c>
    </row>
    <row r="18" spans="1:14">
      <c r="A18" s="103">
        <v>2.4</v>
      </c>
      <c r="B18" s="66" t="s">
        <v>79</v>
      </c>
      <c r="C18" s="185"/>
      <c r="D18" s="65">
        <v>0.03</v>
      </c>
      <c r="E18" s="187">
        <f>C18*D18</f>
        <v>0</v>
      </c>
      <c r="F18" s="185"/>
      <c r="G18" s="185"/>
      <c r="H18" s="185"/>
      <c r="I18" s="185"/>
      <c r="J18" s="185"/>
      <c r="K18" s="185"/>
      <c r="L18" s="185"/>
      <c r="M18" s="185"/>
      <c r="N18" s="104">
        <f t="shared" si="3"/>
        <v>0</v>
      </c>
    </row>
    <row r="19" spans="1:14">
      <c r="A19" s="103">
        <v>2.5</v>
      </c>
      <c r="B19" s="66" t="s">
        <v>80</v>
      </c>
      <c r="C19" s="185"/>
      <c r="D19" s="65">
        <v>0.04</v>
      </c>
      <c r="E19" s="187">
        <f>C19*D19</f>
        <v>0</v>
      </c>
      <c r="F19" s="185"/>
      <c r="G19" s="185"/>
      <c r="H19" s="185"/>
      <c r="I19" s="185"/>
      <c r="J19" s="185"/>
      <c r="K19" s="185"/>
      <c r="L19" s="185"/>
      <c r="M19" s="185"/>
      <c r="N19" s="104">
        <f t="shared" si="3"/>
        <v>0</v>
      </c>
    </row>
    <row r="20" spans="1:14">
      <c r="A20" s="103">
        <v>2.6</v>
      </c>
      <c r="B20" s="66" t="s">
        <v>81</v>
      </c>
      <c r="C20" s="185"/>
      <c r="D20" s="67"/>
      <c r="E20" s="188"/>
      <c r="F20" s="185"/>
      <c r="G20" s="185"/>
      <c r="H20" s="185"/>
      <c r="I20" s="185"/>
      <c r="J20" s="185"/>
      <c r="K20" s="185"/>
      <c r="L20" s="185"/>
      <c r="M20" s="185"/>
      <c r="N20" s="104">
        <f t="shared" si="3"/>
        <v>0</v>
      </c>
    </row>
    <row r="21" spans="1:14" ht="14.4" thickBot="1">
      <c r="A21" s="105">
        <v>3</v>
      </c>
      <c r="B21" s="106" t="s">
        <v>66</v>
      </c>
      <c r="C21" s="186">
        <f>C14+C7</f>
        <v>33681600</v>
      </c>
      <c r="D21" s="107"/>
      <c r="E21" s="189">
        <f>E14+E7</f>
        <v>1010448</v>
      </c>
      <c r="F21" s="190">
        <f>F7+F14</f>
        <v>0</v>
      </c>
      <c r="G21" s="190">
        <f t="shared" ref="G21:L21" si="4">G7+G14</f>
        <v>0</v>
      </c>
      <c r="H21" s="190">
        <f t="shared" si="4"/>
        <v>0</v>
      </c>
      <c r="I21" s="190">
        <f t="shared" si="4"/>
        <v>0</v>
      </c>
      <c r="J21" s="190">
        <f t="shared" si="4"/>
        <v>0</v>
      </c>
      <c r="K21" s="190">
        <f t="shared" si="4"/>
        <v>1010448</v>
      </c>
      <c r="L21" s="190">
        <f t="shared" si="4"/>
        <v>0</v>
      </c>
      <c r="M21" s="190">
        <f>M7+M14</f>
        <v>0</v>
      </c>
      <c r="N21" s="108">
        <f>N14+N7</f>
        <v>1010448</v>
      </c>
    </row>
    <row r="22" spans="1:14">
      <c r="E22" s="191"/>
      <c r="F22" s="191"/>
      <c r="G22" s="191"/>
      <c r="H22" s="191"/>
      <c r="I22" s="191"/>
      <c r="J22" s="191"/>
      <c r="K22" s="191"/>
      <c r="L22" s="191"/>
      <c r="M22" s="191"/>
    </row>
  </sheetData>
  <conditionalFormatting sqref="E8:E12">
    <cfRule type="expression" dxfId="28" priority="2">
      <formula>(C8*D8)&lt;&gt;SUM(#REF!)</formula>
    </cfRule>
  </conditionalFormatting>
  <conditionalFormatting sqref="E15:E19">
    <cfRule type="expression" dxfId="27" priority="1">
      <formula>(C15*D15)&lt;&gt;SUM(#REF!)</formula>
    </cfRule>
  </conditionalFormatting>
  <conditionalFormatting sqref="E20">
    <cfRule type="expression" dxfId="26" priority="3">
      <formula>$E$88&lt;&gt;SUM(#REF!)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C43"/>
  <sheetViews>
    <sheetView topLeftCell="A21" zoomScale="115" zoomScaleNormal="115" workbookViewId="0">
      <selection activeCell="E13" sqref="E13:E14"/>
    </sheetView>
  </sheetViews>
  <sheetFormatPr defaultRowHeight="14.4"/>
  <cols>
    <col min="1" max="1" width="11.44140625" customWidth="1"/>
    <col min="2" max="2" width="76.88671875" style="2" customWidth="1"/>
    <col min="3" max="3" width="22.88671875" customWidth="1"/>
    <col min="5" max="5" width="19.33203125" customWidth="1"/>
  </cols>
  <sheetData>
    <row r="1" spans="1:3">
      <c r="A1" s="1" t="s">
        <v>108</v>
      </c>
      <c r="B1" t="str">
        <f>Info!C2</f>
        <v>სს სილქ ბანკი</v>
      </c>
    </row>
    <row r="2" spans="1:3">
      <c r="A2" s="1" t="s">
        <v>109</v>
      </c>
      <c r="B2" s="655">
        <f>'1. key ratios'!B2</f>
        <v>45657</v>
      </c>
    </row>
    <row r="3" spans="1:3">
      <c r="A3" s="1"/>
      <c r="B3"/>
    </row>
    <row r="4" spans="1:3">
      <c r="A4" s="1" t="s">
        <v>428</v>
      </c>
      <c r="B4" t="s">
        <v>387</v>
      </c>
    </row>
    <row r="5" spans="1:3">
      <c r="A5" s="285"/>
      <c r="B5" s="285" t="s">
        <v>388</v>
      </c>
      <c r="C5" s="297"/>
    </row>
    <row r="6" spans="1:3">
      <c r="A6" s="286">
        <v>1</v>
      </c>
      <c r="B6" s="298" t="s">
        <v>439</v>
      </c>
      <c r="C6" s="299">
        <v>220012909.21667936</v>
      </c>
    </row>
    <row r="7" spans="1:3">
      <c r="A7" s="286">
        <v>2</v>
      </c>
      <c r="B7" s="298" t="s">
        <v>389</v>
      </c>
      <c r="C7" s="299">
        <v>-6515142.3423378561</v>
      </c>
    </row>
    <row r="8" spans="1:3">
      <c r="A8" s="287">
        <v>3</v>
      </c>
      <c r="B8" s="300" t="s">
        <v>390</v>
      </c>
      <c r="C8" s="301">
        <f>C6+C7</f>
        <v>213497766.87434152</v>
      </c>
    </row>
    <row r="9" spans="1:3">
      <c r="A9" s="288"/>
      <c r="B9" s="288" t="s">
        <v>391</v>
      </c>
      <c r="C9" s="302"/>
    </row>
    <row r="10" spans="1:3">
      <c r="A10" s="289">
        <v>4</v>
      </c>
      <c r="B10" s="303" t="s">
        <v>392</v>
      </c>
      <c r="C10" s="299"/>
    </row>
    <row r="11" spans="1:3">
      <c r="A11" s="289">
        <v>5</v>
      </c>
      <c r="B11" s="304" t="s">
        <v>393</v>
      </c>
      <c r="C11" s="299"/>
    </row>
    <row r="12" spans="1:3">
      <c r="A12" s="289" t="s">
        <v>394</v>
      </c>
      <c r="B12" s="298" t="s">
        <v>395</v>
      </c>
      <c r="C12" s="301">
        <f>'15. CCR'!E21</f>
        <v>1010448</v>
      </c>
    </row>
    <row r="13" spans="1:3">
      <c r="A13" s="290">
        <v>6</v>
      </c>
      <c r="B13" s="305" t="s">
        <v>396</v>
      </c>
      <c r="C13" s="299"/>
    </row>
    <row r="14" spans="1:3">
      <c r="A14" s="290">
        <v>7</v>
      </c>
      <c r="B14" s="306" t="s">
        <v>397</v>
      </c>
      <c r="C14" s="299"/>
    </row>
    <row r="15" spans="1:3">
      <c r="A15" s="291">
        <v>8</v>
      </c>
      <c r="B15" s="298" t="s">
        <v>398</v>
      </c>
      <c r="C15" s="299"/>
    </row>
    <row r="16" spans="1:3" ht="22.8">
      <c r="A16" s="290">
        <v>9</v>
      </c>
      <c r="B16" s="306" t="s">
        <v>399</v>
      </c>
      <c r="C16" s="299"/>
    </row>
    <row r="17" spans="1:3">
      <c r="A17" s="290">
        <v>10</v>
      </c>
      <c r="B17" s="306" t="s">
        <v>400</v>
      </c>
      <c r="C17" s="299"/>
    </row>
    <row r="18" spans="1:3">
      <c r="A18" s="292">
        <v>11</v>
      </c>
      <c r="B18" s="307" t="s">
        <v>401</v>
      </c>
      <c r="C18" s="301">
        <f>SUM(C10:C17)</f>
        <v>1010448</v>
      </c>
    </row>
    <row r="19" spans="1:3">
      <c r="A19" s="288"/>
      <c r="B19" s="288" t="s">
        <v>402</v>
      </c>
      <c r="C19" s="308"/>
    </row>
    <row r="20" spans="1:3">
      <c r="A20" s="290">
        <v>12</v>
      </c>
      <c r="B20" s="303" t="s">
        <v>403</v>
      </c>
      <c r="C20" s="299"/>
    </row>
    <row r="21" spans="1:3">
      <c r="A21" s="290">
        <v>13</v>
      </c>
      <c r="B21" s="303" t="s">
        <v>404</v>
      </c>
      <c r="C21" s="299"/>
    </row>
    <row r="22" spans="1:3">
      <c r="A22" s="290">
        <v>14</v>
      </c>
      <c r="B22" s="303" t="s">
        <v>405</v>
      </c>
      <c r="C22" s="299"/>
    </row>
    <row r="23" spans="1:3" ht="22.8">
      <c r="A23" s="290" t="s">
        <v>406</v>
      </c>
      <c r="B23" s="303" t="s">
        <v>407</v>
      </c>
      <c r="C23" s="299"/>
    </row>
    <row r="24" spans="1:3">
      <c r="A24" s="290">
        <v>15</v>
      </c>
      <c r="B24" s="303" t="s">
        <v>408</v>
      </c>
      <c r="C24" s="299"/>
    </row>
    <row r="25" spans="1:3">
      <c r="A25" s="290" t="s">
        <v>409</v>
      </c>
      <c r="B25" s="298" t="s">
        <v>410</v>
      </c>
      <c r="C25" s="299"/>
    </row>
    <row r="26" spans="1:3">
      <c r="A26" s="292">
        <v>16</v>
      </c>
      <c r="B26" s="307" t="s">
        <v>411</v>
      </c>
      <c r="C26" s="301">
        <f>SUM(C20:C25)</f>
        <v>0</v>
      </c>
    </row>
    <row r="27" spans="1:3">
      <c r="A27" s="288"/>
      <c r="B27" s="288" t="s">
        <v>412</v>
      </c>
      <c r="C27" s="302"/>
    </row>
    <row r="28" spans="1:3">
      <c r="A28" s="289">
        <v>17</v>
      </c>
      <c r="B28" s="298" t="s">
        <v>413</v>
      </c>
      <c r="C28" s="299">
        <v>21795155.276580088</v>
      </c>
    </row>
    <row r="29" spans="1:3">
      <c r="A29" s="289">
        <v>18</v>
      </c>
      <c r="B29" s="298" t="s">
        <v>414</v>
      </c>
      <c r="C29" s="299">
        <v>-14257698.282757983</v>
      </c>
    </row>
    <row r="30" spans="1:3">
      <c r="A30" s="292">
        <v>19</v>
      </c>
      <c r="B30" s="307" t="s">
        <v>415</v>
      </c>
      <c r="C30" s="301">
        <f>C28+C29</f>
        <v>7537456.9938221052</v>
      </c>
    </row>
    <row r="31" spans="1:3">
      <c r="A31" s="293"/>
      <c r="B31" s="288" t="s">
        <v>416</v>
      </c>
      <c r="C31" s="302"/>
    </row>
    <row r="32" spans="1:3">
      <c r="A32" s="289" t="s">
        <v>417</v>
      </c>
      <c r="B32" s="303" t="s">
        <v>418</v>
      </c>
      <c r="C32" s="309"/>
    </row>
    <row r="33" spans="1:3">
      <c r="A33" s="289" t="s">
        <v>419</v>
      </c>
      <c r="B33" s="304" t="s">
        <v>420</v>
      </c>
      <c r="C33" s="309"/>
    </row>
    <row r="34" spans="1:3">
      <c r="A34" s="288"/>
      <c r="B34" s="288" t="s">
        <v>421</v>
      </c>
      <c r="C34" s="302"/>
    </row>
    <row r="35" spans="1:3">
      <c r="A35" s="292">
        <v>20</v>
      </c>
      <c r="B35" s="307" t="s">
        <v>86</v>
      </c>
      <c r="C35" s="301">
        <f>'1. key ratios'!C9</f>
        <v>53188998.338710487</v>
      </c>
    </row>
    <row r="36" spans="1:3">
      <c r="A36" s="292">
        <v>21</v>
      </c>
      <c r="B36" s="307" t="s">
        <v>422</v>
      </c>
      <c r="C36" s="301">
        <f>C8+C18+C26+C30</f>
        <v>222045671.86816362</v>
      </c>
    </row>
    <row r="37" spans="1:3">
      <c r="A37" s="294"/>
      <c r="B37" s="294" t="s">
        <v>387</v>
      </c>
      <c r="C37" s="302"/>
    </row>
    <row r="38" spans="1:3">
      <c r="A38" s="292">
        <v>22</v>
      </c>
      <c r="B38" s="307" t="s">
        <v>387</v>
      </c>
      <c r="C38" s="685">
        <f>IFERROR(C35/C36,0)</f>
        <v>0.239540802084585</v>
      </c>
    </row>
    <row r="39" spans="1:3">
      <c r="A39" s="294"/>
      <c r="B39" s="294" t="s">
        <v>423</v>
      </c>
      <c r="C39" s="302"/>
    </row>
    <row r="40" spans="1:3">
      <c r="A40" s="295" t="s">
        <v>424</v>
      </c>
      <c r="B40" s="303" t="s">
        <v>425</v>
      </c>
      <c r="C40" s="309"/>
    </row>
    <row r="41" spans="1:3">
      <c r="A41" s="296" t="s">
        <v>426</v>
      </c>
      <c r="B41" s="304" t="s">
        <v>427</v>
      </c>
      <c r="C41" s="309"/>
    </row>
    <row r="43" spans="1:3">
      <c r="B43" s="318" t="s">
        <v>440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9.9978637043366805E-2"/>
  </sheetPr>
  <dimension ref="A1:G42"/>
  <sheetViews>
    <sheetView zoomScale="115" zoomScaleNormal="115" workbookViewId="0">
      <pane xSplit="2" ySplit="6" topLeftCell="C38" activePane="bottomRight" state="frozen"/>
      <selection pane="topRight" activeCell="C1" sqref="C1"/>
      <selection pane="bottomLeft" activeCell="A7" sqref="A7"/>
      <selection pane="bottomRight" activeCell="I15" sqref="I15"/>
    </sheetView>
  </sheetViews>
  <sheetFormatPr defaultRowHeight="14.4"/>
  <cols>
    <col min="1" max="1" width="9.88671875" style="1" bestFit="1" customWidth="1"/>
    <col min="2" max="2" width="82.5546875" style="17" customWidth="1"/>
    <col min="3" max="7" width="17.5546875" style="1" customWidth="1"/>
  </cols>
  <sheetData>
    <row r="1" spans="1:7">
      <c r="A1" s="1" t="s">
        <v>108</v>
      </c>
      <c r="B1" s="1" t="str">
        <f>Info!C2</f>
        <v>სს სილქ ბანკი</v>
      </c>
    </row>
    <row r="2" spans="1:7">
      <c r="A2" s="1" t="s">
        <v>109</v>
      </c>
      <c r="B2" s="655">
        <f>'1. key ratios'!B2</f>
        <v>45657</v>
      </c>
    </row>
    <row r="3" spans="1:7">
      <c r="B3" s="354"/>
    </row>
    <row r="4" spans="1:7" ht="15" thickBot="1">
      <c r="A4" s="1" t="s">
        <v>487</v>
      </c>
      <c r="B4" s="199" t="s">
        <v>452</v>
      </c>
    </row>
    <row r="5" spans="1:7">
      <c r="A5" s="358"/>
      <c r="B5" s="359"/>
      <c r="C5" s="821" t="s">
        <v>453</v>
      </c>
      <c r="D5" s="821"/>
      <c r="E5" s="821"/>
      <c r="F5" s="821"/>
      <c r="G5" s="822" t="s">
        <v>454</v>
      </c>
    </row>
    <row r="6" spans="1:7">
      <c r="A6" s="360"/>
      <c r="B6" s="361"/>
      <c r="C6" s="362" t="s">
        <v>455</v>
      </c>
      <c r="D6" s="362" t="s">
        <v>456</v>
      </c>
      <c r="E6" s="362" t="s">
        <v>457</v>
      </c>
      <c r="F6" s="362" t="s">
        <v>458</v>
      </c>
      <c r="G6" s="823"/>
    </row>
    <row r="7" spans="1:7">
      <c r="A7" s="363"/>
      <c r="B7" s="364" t="s">
        <v>459</v>
      </c>
      <c r="C7" s="728"/>
      <c r="D7" s="728"/>
      <c r="E7" s="728"/>
      <c r="F7" s="728"/>
      <c r="G7" s="729"/>
    </row>
    <row r="8" spans="1:7">
      <c r="A8" s="365">
        <v>1</v>
      </c>
      <c r="B8" s="366" t="s">
        <v>460</v>
      </c>
      <c r="C8" s="730">
        <v>54897778.178710483</v>
      </c>
      <c r="D8" s="730">
        <v>0</v>
      </c>
      <c r="E8" s="730">
        <v>0</v>
      </c>
      <c r="F8" s="730">
        <v>0</v>
      </c>
      <c r="G8" s="731">
        <v>54897778.178710483</v>
      </c>
    </row>
    <row r="9" spans="1:7">
      <c r="A9" s="365">
        <v>2</v>
      </c>
      <c r="B9" s="367" t="s">
        <v>85</v>
      </c>
      <c r="C9" s="730">
        <v>54897778.178710483</v>
      </c>
      <c r="D9" s="730"/>
      <c r="E9" s="730"/>
      <c r="F9" s="730">
        <v>0</v>
      </c>
      <c r="G9" s="731">
        <v>54897778.178710483</v>
      </c>
    </row>
    <row r="10" spans="1:7">
      <c r="A10" s="365">
        <v>3</v>
      </c>
      <c r="B10" s="367" t="s">
        <v>461</v>
      </c>
      <c r="C10" s="732"/>
      <c r="D10" s="732"/>
      <c r="E10" s="732"/>
      <c r="F10" s="730">
        <v>21397344.355361346</v>
      </c>
      <c r="G10" s="731">
        <v>21397344.355361346</v>
      </c>
    </row>
    <row r="11" spans="1:7" ht="27.6">
      <c r="A11" s="365">
        <v>4</v>
      </c>
      <c r="B11" s="366" t="s">
        <v>462</v>
      </c>
      <c r="C11" s="730">
        <v>6148070.5400000019</v>
      </c>
      <c r="D11" s="730">
        <v>26755873.669999998</v>
      </c>
      <c r="E11" s="730">
        <v>15574035.220000006</v>
      </c>
      <c r="F11" s="730">
        <v>2806.8</v>
      </c>
      <c r="G11" s="731">
        <v>44925976.860999994</v>
      </c>
    </row>
    <row r="12" spans="1:7">
      <c r="A12" s="365">
        <v>5</v>
      </c>
      <c r="B12" s="367" t="s">
        <v>463</v>
      </c>
      <c r="C12" s="730">
        <v>5280401.8200000022</v>
      </c>
      <c r="D12" s="472">
        <v>25391400.039999999</v>
      </c>
      <c r="E12" s="730">
        <v>15293355.220000006</v>
      </c>
      <c r="F12" s="730">
        <v>2806.8</v>
      </c>
      <c r="G12" s="731">
        <v>43669565.685999997</v>
      </c>
    </row>
    <row r="13" spans="1:7">
      <c r="A13" s="365">
        <v>6</v>
      </c>
      <c r="B13" s="367" t="s">
        <v>464</v>
      </c>
      <c r="C13" s="730">
        <v>867668.72</v>
      </c>
      <c r="D13" s="472">
        <v>1364473.6300000001</v>
      </c>
      <c r="E13" s="730">
        <v>280680</v>
      </c>
      <c r="F13" s="730">
        <v>0</v>
      </c>
      <c r="G13" s="731">
        <v>1256411.175</v>
      </c>
    </row>
    <row r="14" spans="1:7">
      <c r="A14" s="365">
        <v>7</v>
      </c>
      <c r="B14" s="366" t="s">
        <v>465</v>
      </c>
      <c r="C14" s="730">
        <v>13638367.529999999</v>
      </c>
      <c r="D14" s="730">
        <v>65122818.626563787</v>
      </c>
      <c r="E14" s="730">
        <v>3390043.13</v>
      </c>
      <c r="F14" s="730">
        <v>170000</v>
      </c>
      <c r="G14" s="731">
        <v>41113733.018281892</v>
      </c>
    </row>
    <row r="15" spans="1:7" ht="55.2">
      <c r="A15" s="365">
        <v>8</v>
      </c>
      <c r="B15" s="367" t="s">
        <v>466</v>
      </c>
      <c r="C15" s="730">
        <v>13544604.279999999</v>
      </c>
      <c r="D15" s="472">
        <v>64051030.466563791</v>
      </c>
      <c r="E15" s="730">
        <v>3390043.13</v>
      </c>
      <c r="F15" s="730">
        <v>170000</v>
      </c>
      <c r="G15" s="731">
        <v>40577838.938281894</v>
      </c>
    </row>
    <row r="16" spans="1:7" ht="27.6">
      <c r="A16" s="365">
        <v>9</v>
      </c>
      <c r="B16" s="367" t="s">
        <v>467</v>
      </c>
      <c r="C16" s="730">
        <v>93763.25</v>
      </c>
      <c r="D16" s="472">
        <v>1071788.1599999999</v>
      </c>
      <c r="E16" s="730"/>
      <c r="F16" s="730"/>
      <c r="G16" s="731">
        <v>535894.07999999996</v>
      </c>
    </row>
    <row r="17" spans="1:7">
      <c r="A17" s="365">
        <v>10</v>
      </c>
      <c r="B17" s="366" t="s">
        <v>468</v>
      </c>
      <c r="C17" s="730"/>
      <c r="D17" s="472"/>
      <c r="E17" s="730"/>
      <c r="F17" s="730"/>
      <c r="G17" s="731"/>
    </row>
    <row r="18" spans="1:7">
      <c r="A18" s="365">
        <v>11</v>
      </c>
      <c r="B18" s="366" t="s">
        <v>89</v>
      </c>
      <c r="C18" s="730">
        <v>8116713.7649872489</v>
      </c>
      <c r="D18" s="472">
        <v>241256.85203463197</v>
      </c>
      <c r="E18" s="730">
        <v>0</v>
      </c>
      <c r="F18" s="730">
        <v>0</v>
      </c>
      <c r="G18" s="731">
        <v>0</v>
      </c>
    </row>
    <row r="19" spans="1:7">
      <c r="A19" s="365">
        <v>12</v>
      </c>
      <c r="B19" s="367" t="s">
        <v>469</v>
      </c>
      <c r="C19" s="732"/>
      <c r="D19" s="472">
        <v>241256.85203463197</v>
      </c>
      <c r="E19" s="730"/>
      <c r="F19" s="730"/>
      <c r="G19" s="731">
        <v>0</v>
      </c>
    </row>
    <row r="20" spans="1:7" ht="27.6">
      <c r="A20" s="365">
        <v>13</v>
      </c>
      <c r="B20" s="367" t="s">
        <v>470</v>
      </c>
      <c r="C20" s="730">
        <v>8116713.7649872489</v>
      </c>
      <c r="D20" s="730"/>
      <c r="E20" s="730"/>
      <c r="F20" s="730"/>
      <c r="G20" s="731">
        <v>0</v>
      </c>
    </row>
    <row r="21" spans="1:7">
      <c r="A21" s="368">
        <v>14</v>
      </c>
      <c r="B21" s="369" t="s">
        <v>471</v>
      </c>
      <c r="C21" s="732"/>
      <c r="D21" s="732"/>
      <c r="E21" s="732"/>
      <c r="F21" s="732"/>
      <c r="G21" s="733">
        <v>162334832.41335371</v>
      </c>
    </row>
    <row r="22" spans="1:7">
      <c r="A22" s="370"/>
      <c r="B22" s="385" t="s">
        <v>472</v>
      </c>
      <c r="C22" s="734"/>
      <c r="D22" s="735"/>
      <c r="E22" s="734"/>
      <c r="F22" s="734"/>
      <c r="G22" s="736"/>
    </row>
    <row r="23" spans="1:7">
      <c r="A23" s="365">
        <v>15</v>
      </c>
      <c r="B23" s="366" t="s">
        <v>322</v>
      </c>
      <c r="C23" s="737">
        <v>55006472.819672227</v>
      </c>
      <c r="D23" s="738"/>
      <c r="E23" s="737"/>
      <c r="F23" s="737">
        <v>73772</v>
      </c>
      <c r="G23" s="731">
        <v>2523148.0239836117</v>
      </c>
    </row>
    <row r="24" spans="1:7">
      <c r="A24" s="365">
        <v>16</v>
      </c>
      <c r="B24" s="366" t="s">
        <v>473</v>
      </c>
      <c r="C24" s="730">
        <v>0</v>
      </c>
      <c r="D24" s="472">
        <v>14067474.265605278</v>
      </c>
      <c r="E24" s="730">
        <v>16470860.091515811</v>
      </c>
      <c r="F24" s="730">
        <v>86891256.823582843</v>
      </c>
      <c r="G24" s="731">
        <v>89271755.142780006</v>
      </c>
    </row>
    <row r="25" spans="1:7" ht="27.6">
      <c r="A25" s="365">
        <v>17</v>
      </c>
      <c r="B25" s="367" t="s">
        <v>474</v>
      </c>
      <c r="C25" s="730"/>
      <c r="D25" s="472"/>
      <c r="E25" s="730"/>
      <c r="F25" s="730"/>
      <c r="G25" s="731"/>
    </row>
    <row r="26" spans="1:7" ht="27.6">
      <c r="A26" s="365">
        <v>18</v>
      </c>
      <c r="B26" s="367" t="s">
        <v>475</v>
      </c>
      <c r="C26" s="730"/>
      <c r="D26" s="472">
        <v>133393.27000000095</v>
      </c>
      <c r="E26" s="730"/>
      <c r="F26" s="730"/>
      <c r="G26" s="731">
        <v>20008.990500000142</v>
      </c>
    </row>
    <row r="27" spans="1:7">
      <c r="A27" s="365">
        <v>19</v>
      </c>
      <c r="B27" s="367" t="s">
        <v>476</v>
      </c>
      <c r="C27" s="730"/>
      <c r="D27" s="472">
        <v>13934080.995605277</v>
      </c>
      <c r="E27" s="730">
        <v>16470860.091515811</v>
      </c>
      <c r="F27" s="730">
        <v>86045636.149598375</v>
      </c>
      <c r="G27" s="731">
        <v>88532968.579393193</v>
      </c>
    </row>
    <row r="28" spans="1:7">
      <c r="A28" s="365">
        <v>20</v>
      </c>
      <c r="B28" s="371" t="s">
        <v>477</v>
      </c>
      <c r="C28" s="730"/>
      <c r="D28" s="472"/>
      <c r="E28" s="730"/>
      <c r="F28" s="730"/>
      <c r="G28" s="731"/>
    </row>
    <row r="29" spans="1:7">
      <c r="A29" s="365">
        <v>21</v>
      </c>
      <c r="B29" s="367" t="s">
        <v>478</v>
      </c>
      <c r="C29" s="730"/>
      <c r="D29" s="472"/>
      <c r="E29" s="730"/>
      <c r="F29" s="730"/>
      <c r="G29" s="731"/>
    </row>
    <row r="30" spans="1:7">
      <c r="A30" s="365">
        <v>22</v>
      </c>
      <c r="B30" s="371" t="s">
        <v>477</v>
      </c>
      <c r="C30" s="730"/>
      <c r="D30" s="472"/>
      <c r="E30" s="730"/>
      <c r="F30" s="730"/>
      <c r="G30" s="731"/>
    </row>
    <row r="31" spans="1:7" ht="27.6">
      <c r="A31" s="365">
        <v>23</v>
      </c>
      <c r="B31" s="367" t="s">
        <v>479</v>
      </c>
      <c r="C31" s="730"/>
      <c r="D31" s="472">
        <v>0</v>
      </c>
      <c r="E31" s="730"/>
      <c r="F31" s="730">
        <v>845620.67398447369</v>
      </c>
      <c r="G31" s="731">
        <v>718777.57288680261</v>
      </c>
    </row>
    <row r="32" spans="1:7">
      <c r="A32" s="365">
        <v>24</v>
      </c>
      <c r="B32" s="366" t="s">
        <v>480</v>
      </c>
      <c r="C32" s="730"/>
      <c r="D32" s="472"/>
      <c r="E32" s="730"/>
      <c r="F32" s="730"/>
      <c r="G32" s="731"/>
    </row>
    <row r="33" spans="1:7">
      <c r="A33" s="365">
        <v>25</v>
      </c>
      <c r="B33" s="366" t="s">
        <v>99</v>
      </c>
      <c r="C33" s="730">
        <v>12971521.379454542</v>
      </c>
      <c r="D33" s="730">
        <v>10274963.554430347</v>
      </c>
      <c r="E33" s="730">
        <v>0</v>
      </c>
      <c r="F33" s="730">
        <v>20770576.017396048</v>
      </c>
      <c r="G33" s="731">
        <v>38923189.246389359</v>
      </c>
    </row>
    <row r="34" spans="1:7">
      <c r="A34" s="365">
        <v>26</v>
      </c>
      <c r="B34" s="367" t="s">
        <v>481</v>
      </c>
      <c r="C34" s="732"/>
      <c r="D34" s="472">
        <v>87220.144647192981</v>
      </c>
      <c r="E34" s="730"/>
      <c r="F34" s="730"/>
      <c r="G34" s="731">
        <v>87220.144647192981</v>
      </c>
    </row>
    <row r="35" spans="1:7">
      <c r="A35" s="365">
        <v>27</v>
      </c>
      <c r="B35" s="367" t="s">
        <v>482</v>
      </c>
      <c r="C35" s="730">
        <v>12971521.379454542</v>
      </c>
      <c r="D35" s="472">
        <v>10187743.409783155</v>
      </c>
      <c r="E35" s="730"/>
      <c r="F35" s="730">
        <v>20770576.017396048</v>
      </c>
      <c r="G35" s="731">
        <v>38835969.101742163</v>
      </c>
    </row>
    <row r="36" spans="1:7">
      <c r="A36" s="365">
        <v>28</v>
      </c>
      <c r="B36" s="366" t="s">
        <v>483</v>
      </c>
      <c r="C36" s="730"/>
      <c r="D36" s="472">
        <v>8467935.5999999996</v>
      </c>
      <c r="E36" s="730">
        <v>13004944.310000001</v>
      </c>
      <c r="F36" s="730">
        <v>413042.3</v>
      </c>
      <c r="G36" s="731">
        <v>1785847.5560000001</v>
      </c>
    </row>
    <row r="37" spans="1:7">
      <c r="A37" s="368">
        <v>29</v>
      </c>
      <c r="B37" s="369" t="s">
        <v>484</v>
      </c>
      <c r="C37" s="732"/>
      <c r="D37" s="732"/>
      <c r="E37" s="732"/>
      <c r="F37" s="732"/>
      <c r="G37" s="733">
        <v>132503939.96915297</v>
      </c>
    </row>
    <row r="38" spans="1:7">
      <c r="A38" s="363"/>
      <c r="B38" s="372"/>
      <c r="C38" s="373"/>
      <c r="D38" s="373"/>
      <c r="E38" s="373"/>
      <c r="F38" s="373"/>
      <c r="G38" s="374"/>
    </row>
    <row r="39" spans="1:7" ht="15" thickBot="1">
      <c r="A39" s="375">
        <v>30</v>
      </c>
      <c r="B39" s="376" t="s">
        <v>452</v>
      </c>
      <c r="C39" s="246"/>
      <c r="D39" s="226"/>
      <c r="E39" s="226"/>
      <c r="F39" s="377"/>
      <c r="G39" s="378">
        <v>1.225132116457408</v>
      </c>
    </row>
    <row r="42" spans="1:7" ht="41.4">
      <c r="B42" s="17" t="s">
        <v>485</v>
      </c>
    </row>
  </sheetData>
  <mergeCells count="2">
    <mergeCell ref="C5:F5"/>
    <mergeCell ref="G5: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9.9978637043366805E-2"/>
  </sheetPr>
  <dimension ref="A1:H26"/>
  <sheetViews>
    <sheetView showGridLines="0" topLeftCell="C4" zoomScale="115" zoomScaleNormal="115" workbookViewId="0">
      <selection activeCell="J20" sqref="J20"/>
    </sheetView>
  </sheetViews>
  <sheetFormatPr defaultColWidth="9.109375" defaultRowHeight="12"/>
  <cols>
    <col min="1" max="1" width="11.88671875" style="390" bestFit="1" customWidth="1"/>
    <col min="2" max="2" width="105.109375" style="390" bestFit="1" customWidth="1"/>
    <col min="3" max="3" width="14.33203125" style="390" bestFit="1" customWidth="1"/>
    <col min="4" max="4" width="13.109375" style="390" customWidth="1"/>
    <col min="5" max="5" width="17.5546875" style="390" bestFit="1" customWidth="1"/>
    <col min="6" max="6" width="15.109375" style="390" customWidth="1"/>
    <col min="7" max="7" width="24.88671875" style="390" customWidth="1"/>
    <col min="8" max="8" width="14.33203125" style="390" customWidth="1"/>
    <col min="9" max="16384" width="9.109375" style="390"/>
  </cols>
  <sheetData>
    <row r="1" spans="1:8" ht="13.8">
      <c r="A1" s="389" t="s">
        <v>108</v>
      </c>
      <c r="B1" s="317" t="str">
        <f>Info!C2</f>
        <v>სს სილქ ბანკი</v>
      </c>
    </row>
    <row r="2" spans="1:8">
      <c r="A2" s="389" t="s">
        <v>109</v>
      </c>
      <c r="B2" s="687">
        <f>'1. key ratios'!B2</f>
        <v>45657</v>
      </c>
    </row>
    <row r="3" spans="1:8">
      <c r="A3" s="391" t="s">
        <v>492</v>
      </c>
    </row>
    <row r="5" spans="1:8">
      <c r="A5" s="824" t="s">
        <v>493</v>
      </c>
      <c r="B5" s="825"/>
      <c r="C5" s="830" t="s">
        <v>494</v>
      </c>
      <c r="D5" s="831"/>
      <c r="E5" s="831"/>
      <c r="F5" s="831"/>
      <c r="G5" s="831"/>
      <c r="H5" s="832"/>
    </row>
    <row r="6" spans="1:8">
      <c r="A6" s="826"/>
      <c r="B6" s="827"/>
      <c r="C6" s="833"/>
      <c r="D6" s="834"/>
      <c r="E6" s="834"/>
      <c r="F6" s="834"/>
      <c r="G6" s="834"/>
      <c r="H6" s="835"/>
    </row>
    <row r="7" spans="1:8" ht="24">
      <c r="A7" s="828"/>
      <c r="B7" s="829"/>
      <c r="C7" s="491" t="s">
        <v>495</v>
      </c>
      <c r="D7" s="491" t="s">
        <v>496</v>
      </c>
      <c r="E7" s="491" t="s">
        <v>497</v>
      </c>
      <c r="F7" s="491" t="s">
        <v>498</v>
      </c>
      <c r="G7" s="491" t="s">
        <v>678</v>
      </c>
      <c r="H7" s="491" t="s">
        <v>66</v>
      </c>
    </row>
    <row r="8" spans="1:8">
      <c r="A8" s="487">
        <v>1</v>
      </c>
      <c r="B8" s="486" t="s">
        <v>134</v>
      </c>
      <c r="C8" s="686">
        <v>2957265.9</v>
      </c>
      <c r="D8" s="686">
        <v>7123154.4132400919</v>
      </c>
      <c r="E8" s="686">
        <v>15924697.985816278</v>
      </c>
      <c r="F8" s="686">
        <v>1414728.4259072626</v>
      </c>
      <c r="G8" s="686"/>
      <c r="H8" s="686">
        <f t="shared" ref="H8:H20" si="0">SUM(C8:G8)</f>
        <v>27419846.724963631</v>
      </c>
    </row>
    <row r="9" spans="1:8">
      <c r="A9" s="487">
        <v>2</v>
      </c>
      <c r="B9" s="486" t="s">
        <v>135</v>
      </c>
      <c r="C9" s="686"/>
      <c r="D9" s="686"/>
      <c r="E9" s="686"/>
      <c r="F9" s="686"/>
      <c r="G9" s="686"/>
      <c r="H9" s="686">
        <f t="shared" si="0"/>
        <v>0</v>
      </c>
    </row>
    <row r="10" spans="1:8">
      <c r="A10" s="487">
        <v>3</v>
      </c>
      <c r="B10" s="486" t="s">
        <v>136</v>
      </c>
      <c r="C10" s="686"/>
      <c r="D10" s="686"/>
      <c r="E10" s="686"/>
      <c r="F10" s="686"/>
      <c r="G10" s="686"/>
      <c r="H10" s="686">
        <f t="shared" si="0"/>
        <v>0</v>
      </c>
    </row>
    <row r="11" spans="1:8">
      <c r="A11" s="487">
        <v>4</v>
      </c>
      <c r="B11" s="486" t="s">
        <v>137</v>
      </c>
      <c r="C11" s="686"/>
      <c r="D11" s="686"/>
      <c r="E11" s="686"/>
      <c r="F11" s="686"/>
      <c r="G11" s="686"/>
      <c r="H11" s="686">
        <f t="shared" si="0"/>
        <v>0</v>
      </c>
    </row>
    <row r="12" spans="1:8">
      <c r="A12" s="487">
        <v>5</v>
      </c>
      <c r="B12" s="486" t="s">
        <v>942</v>
      </c>
      <c r="C12" s="686"/>
      <c r="D12" s="686"/>
      <c r="E12" s="686"/>
      <c r="F12" s="686"/>
      <c r="G12" s="686"/>
      <c r="H12" s="686">
        <f t="shared" si="0"/>
        <v>0</v>
      </c>
    </row>
    <row r="13" spans="1:8">
      <c r="A13" s="487">
        <v>6</v>
      </c>
      <c r="B13" s="486" t="s">
        <v>138</v>
      </c>
      <c r="C13" s="686">
        <v>16679425.069672231</v>
      </c>
      <c r="D13" s="686">
        <v>10000000</v>
      </c>
      <c r="E13" s="686"/>
      <c r="F13" s="686">
        <v>63772</v>
      </c>
      <c r="G13" s="686"/>
      <c r="H13" s="686">
        <f t="shared" si="0"/>
        <v>26743197.069672231</v>
      </c>
    </row>
    <row r="14" spans="1:8">
      <c r="A14" s="487">
        <v>7</v>
      </c>
      <c r="B14" s="486" t="s">
        <v>71</v>
      </c>
      <c r="C14" s="686"/>
      <c r="D14" s="686">
        <v>36502374.853656791</v>
      </c>
      <c r="E14" s="686">
        <v>16817765.377708934</v>
      </c>
      <c r="F14" s="686">
        <v>31710046.545931488</v>
      </c>
      <c r="G14" s="686">
        <v>2316.579669510606</v>
      </c>
      <c r="H14" s="686">
        <f t="shared" si="0"/>
        <v>85032503.356966719</v>
      </c>
    </row>
    <row r="15" spans="1:8">
      <c r="A15" s="487">
        <v>8</v>
      </c>
      <c r="B15" s="488" t="s">
        <v>72</v>
      </c>
      <c r="C15" s="686"/>
      <c r="D15" s="686">
        <v>5363174.9561326951</v>
      </c>
      <c r="E15" s="686">
        <v>18931997.111722764</v>
      </c>
      <c r="F15" s="686">
        <v>18419849.489204884</v>
      </c>
      <c r="G15" s="686">
        <v>87124.145060198629</v>
      </c>
      <c r="H15" s="686">
        <f t="shared" si="0"/>
        <v>42802145.702120543</v>
      </c>
    </row>
    <row r="16" spans="1:8">
      <c r="A16" s="487">
        <v>9</v>
      </c>
      <c r="B16" s="486" t="s">
        <v>943</v>
      </c>
      <c r="C16" s="686"/>
      <c r="D16" s="686"/>
      <c r="E16" s="686"/>
      <c r="F16" s="686"/>
      <c r="G16" s="686"/>
      <c r="H16" s="686">
        <f t="shared" si="0"/>
        <v>0</v>
      </c>
    </row>
    <row r="17" spans="1:8">
      <c r="A17" s="487">
        <v>10</v>
      </c>
      <c r="B17" s="490" t="s">
        <v>513</v>
      </c>
      <c r="C17" s="686"/>
      <c r="D17" s="686">
        <v>67175.703684640088</v>
      </c>
      <c r="E17" s="686">
        <v>70890.16135666809</v>
      </c>
      <c r="F17" s="686">
        <v>52497.115999781279</v>
      </c>
      <c r="G17" s="686">
        <v>176.46500776853316</v>
      </c>
      <c r="H17" s="686">
        <f t="shared" si="0"/>
        <v>190739.44604885799</v>
      </c>
    </row>
    <row r="18" spans="1:8">
      <c r="A18" s="487">
        <v>11</v>
      </c>
      <c r="B18" s="486" t="s">
        <v>68</v>
      </c>
      <c r="C18" s="686"/>
      <c r="D18" s="686">
        <v>0</v>
      </c>
      <c r="E18" s="686">
        <v>0</v>
      </c>
      <c r="F18" s="686">
        <v>0</v>
      </c>
      <c r="G18" s="686">
        <v>0</v>
      </c>
      <c r="H18" s="686">
        <f t="shared" si="0"/>
        <v>0</v>
      </c>
    </row>
    <row r="19" spans="1:8">
      <c r="A19" s="487">
        <v>12</v>
      </c>
      <c r="B19" s="486" t="s">
        <v>69</v>
      </c>
      <c r="C19" s="686"/>
      <c r="D19" s="686"/>
      <c r="E19" s="686"/>
      <c r="F19" s="686"/>
      <c r="G19" s="686"/>
      <c r="H19" s="686">
        <f t="shared" si="0"/>
        <v>0</v>
      </c>
    </row>
    <row r="20" spans="1:8">
      <c r="A20" s="489">
        <v>13</v>
      </c>
      <c r="B20" s="488" t="s">
        <v>70</v>
      </c>
      <c r="C20" s="686"/>
      <c r="D20" s="686"/>
      <c r="E20" s="686"/>
      <c r="F20" s="686"/>
      <c r="G20" s="686"/>
      <c r="H20" s="686">
        <f t="shared" si="0"/>
        <v>0</v>
      </c>
    </row>
    <row r="21" spans="1:8">
      <c r="A21" s="487">
        <v>14</v>
      </c>
      <c r="B21" s="486" t="s">
        <v>499</v>
      </c>
      <c r="C21" s="686">
        <v>3061686.4399999939</v>
      </c>
      <c r="D21" s="686">
        <v>16693309.812043518</v>
      </c>
      <c r="E21" s="686">
        <v>0</v>
      </c>
      <c r="F21" s="686"/>
      <c r="G21" s="686">
        <v>18260220</v>
      </c>
      <c r="H21" s="686">
        <f>SUM(C21:G21)</f>
        <v>38015216.252043515</v>
      </c>
    </row>
    <row r="22" spans="1:8">
      <c r="A22" s="485">
        <v>15</v>
      </c>
      <c r="B22" s="484" t="s">
        <v>66</v>
      </c>
      <c r="C22" s="686">
        <f>SUM(C18:C21)+SUM(C8:C16)</f>
        <v>22698377.409672223</v>
      </c>
      <c r="D22" s="686">
        <f t="shared" ref="D22:H22" si="1">SUM(D18:D21)+SUM(D8:D16)</f>
        <v>75682014.035073102</v>
      </c>
      <c r="E22" s="686">
        <f t="shared" si="1"/>
        <v>51674460.475247979</v>
      </c>
      <c r="F22" s="686">
        <f t="shared" si="1"/>
        <v>51608396.461043634</v>
      </c>
      <c r="G22" s="686">
        <f t="shared" si="1"/>
        <v>18349660.724729709</v>
      </c>
      <c r="H22" s="686">
        <f t="shared" si="1"/>
        <v>220012909.10576662</v>
      </c>
    </row>
    <row r="26" spans="1:8" ht="36">
      <c r="B26" s="407" t="s">
        <v>677</v>
      </c>
      <c r="C26" s="760"/>
      <c r="D26" s="760"/>
      <c r="E26" s="760"/>
      <c r="F26" s="760"/>
      <c r="G26" s="760"/>
      <c r="H26" s="760"/>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9.9978637043366805E-2"/>
  </sheetPr>
  <dimension ref="A1:H26"/>
  <sheetViews>
    <sheetView showGridLines="0" topLeftCell="C12" zoomScale="115" zoomScaleNormal="115" workbookViewId="0">
      <selection activeCell="H21" sqref="H21"/>
    </sheetView>
  </sheetViews>
  <sheetFormatPr defaultColWidth="9.109375" defaultRowHeight="12"/>
  <cols>
    <col min="1" max="1" width="11.88671875" style="393" bestFit="1" customWidth="1"/>
    <col min="2" max="2" width="86.88671875" style="390" customWidth="1"/>
    <col min="3" max="4" width="31.5546875" style="390" customWidth="1"/>
    <col min="5" max="5" width="16.44140625" style="390" bestFit="1" customWidth="1"/>
    <col min="6" max="6" width="14.33203125" style="390" bestFit="1" customWidth="1"/>
    <col min="7" max="7" width="20" style="390" bestFit="1" customWidth="1"/>
    <col min="8" max="8" width="25.109375" style="390" bestFit="1" customWidth="1"/>
    <col min="9" max="16384" width="9.109375" style="390"/>
  </cols>
  <sheetData>
    <row r="1" spans="1:8" ht="13.8">
      <c r="A1" s="389" t="s">
        <v>108</v>
      </c>
      <c r="B1" s="317" t="str">
        <f>Info!C2</f>
        <v>სს სილქ ბანკი</v>
      </c>
      <c r="C1" s="503"/>
      <c r="D1" s="503"/>
      <c r="E1" s="503"/>
      <c r="F1" s="503"/>
      <c r="G1" s="503"/>
      <c r="H1" s="503"/>
    </row>
    <row r="2" spans="1:8">
      <c r="A2" s="389" t="s">
        <v>109</v>
      </c>
      <c r="B2" s="687">
        <f>'1. key ratios'!B2</f>
        <v>45657</v>
      </c>
      <c r="C2" s="503"/>
      <c r="D2" s="503"/>
      <c r="E2" s="503"/>
      <c r="F2" s="503"/>
      <c r="G2" s="503"/>
      <c r="H2" s="503"/>
    </row>
    <row r="3" spans="1:8">
      <c r="A3" s="391" t="s">
        <v>500</v>
      </c>
      <c r="B3" s="503"/>
      <c r="C3" s="503"/>
      <c r="D3" s="503"/>
      <c r="E3" s="503"/>
      <c r="F3" s="503"/>
      <c r="G3" s="503"/>
      <c r="H3" s="503"/>
    </row>
    <row r="4" spans="1:8">
      <c r="A4" s="504"/>
      <c r="B4" s="503"/>
      <c r="C4" s="502" t="s">
        <v>501</v>
      </c>
      <c r="D4" s="502" t="s">
        <v>502</v>
      </c>
      <c r="E4" s="502" t="s">
        <v>503</v>
      </c>
      <c r="F4" s="502" t="s">
        <v>504</v>
      </c>
      <c r="G4" s="502" t="s">
        <v>505</v>
      </c>
      <c r="H4" s="502" t="s">
        <v>506</v>
      </c>
    </row>
    <row r="5" spans="1:8" ht="33.9" customHeight="1">
      <c r="A5" s="824" t="s">
        <v>865</v>
      </c>
      <c r="B5" s="825"/>
      <c r="C5" s="838" t="s">
        <v>595</v>
      </c>
      <c r="D5" s="838"/>
      <c r="E5" s="838" t="s">
        <v>864</v>
      </c>
      <c r="F5" s="836" t="s">
        <v>863</v>
      </c>
      <c r="G5" s="836" t="s">
        <v>510</v>
      </c>
      <c r="H5" s="500" t="s">
        <v>862</v>
      </c>
    </row>
    <row r="6" spans="1:8" ht="24">
      <c r="A6" s="828"/>
      <c r="B6" s="829"/>
      <c r="C6" s="501" t="s">
        <v>511</v>
      </c>
      <c r="D6" s="501" t="s">
        <v>512</v>
      </c>
      <c r="E6" s="838"/>
      <c r="F6" s="837"/>
      <c r="G6" s="837"/>
      <c r="H6" s="500" t="s">
        <v>861</v>
      </c>
    </row>
    <row r="7" spans="1:8">
      <c r="A7" s="498">
        <v>1</v>
      </c>
      <c r="B7" s="486" t="s">
        <v>134</v>
      </c>
      <c r="C7" s="493"/>
      <c r="D7" s="493">
        <v>27484808.539999999</v>
      </c>
      <c r="E7" s="493">
        <v>64961.815036364249</v>
      </c>
      <c r="F7" s="493"/>
      <c r="G7" s="493"/>
      <c r="H7" s="492">
        <f t="shared" ref="H7:H20" si="0">C7+D7-E7-F7</f>
        <v>27419846.724963635</v>
      </c>
    </row>
    <row r="8" spans="1:8" ht="14.4" customHeight="1">
      <c r="A8" s="498">
        <v>2</v>
      </c>
      <c r="B8" s="486" t="s">
        <v>135</v>
      </c>
      <c r="C8" s="493"/>
      <c r="D8" s="493">
        <v>0</v>
      </c>
      <c r="E8" s="493"/>
      <c r="F8" s="493"/>
      <c r="G8" s="493"/>
      <c r="H8" s="492">
        <f t="shared" si="0"/>
        <v>0</v>
      </c>
    </row>
    <row r="9" spans="1:8">
      <c r="A9" s="498">
        <v>3</v>
      </c>
      <c r="B9" s="486" t="s">
        <v>136</v>
      </c>
      <c r="C9" s="493"/>
      <c r="D9" s="493">
        <v>0</v>
      </c>
      <c r="E9" s="493"/>
      <c r="F9" s="493"/>
      <c r="G9" s="493"/>
      <c r="H9" s="492">
        <f t="shared" si="0"/>
        <v>0</v>
      </c>
    </row>
    <row r="10" spans="1:8">
      <c r="A10" s="498">
        <v>4</v>
      </c>
      <c r="B10" s="486" t="s">
        <v>137</v>
      </c>
      <c r="C10" s="493"/>
      <c r="D10" s="493">
        <v>0</v>
      </c>
      <c r="E10" s="493"/>
      <c r="F10" s="493"/>
      <c r="G10" s="493"/>
      <c r="H10" s="492">
        <f t="shared" si="0"/>
        <v>0</v>
      </c>
    </row>
    <row r="11" spans="1:8">
      <c r="A11" s="498">
        <v>5</v>
      </c>
      <c r="B11" s="486" t="s">
        <v>942</v>
      </c>
      <c r="C11" s="493"/>
      <c r="D11" s="493">
        <v>0</v>
      </c>
      <c r="E11" s="493"/>
      <c r="F11" s="493"/>
      <c r="G11" s="493"/>
      <c r="H11" s="492">
        <f t="shared" si="0"/>
        <v>0</v>
      </c>
    </row>
    <row r="12" spans="1:8">
      <c r="A12" s="498">
        <v>6</v>
      </c>
      <c r="B12" s="486" t="s">
        <v>138</v>
      </c>
      <c r="C12" s="493"/>
      <c r="D12" s="493">
        <v>26743197.069672231</v>
      </c>
      <c r="E12" s="493"/>
      <c r="F12" s="493"/>
      <c r="G12" s="493"/>
      <c r="H12" s="492">
        <f t="shared" si="0"/>
        <v>26743197.069672231</v>
      </c>
    </row>
    <row r="13" spans="1:8">
      <c r="A13" s="498">
        <v>7</v>
      </c>
      <c r="B13" s="486" t="s">
        <v>71</v>
      </c>
      <c r="C13" s="493">
        <v>292260.30213732005</v>
      </c>
      <c r="D13" s="493">
        <v>85336753.904242307</v>
      </c>
      <c r="E13" s="493">
        <v>596512.84941294556</v>
      </c>
      <c r="F13" s="493"/>
      <c r="G13" s="493"/>
      <c r="H13" s="492">
        <f t="shared" si="0"/>
        <v>85032501.356966674</v>
      </c>
    </row>
    <row r="14" spans="1:8">
      <c r="A14" s="498">
        <v>8</v>
      </c>
      <c r="B14" s="488" t="s">
        <v>72</v>
      </c>
      <c r="C14" s="493">
        <v>1331883.4060997788</v>
      </c>
      <c r="D14" s="493">
        <v>43292436.06498041</v>
      </c>
      <c r="E14" s="493">
        <v>1822171.6525230145</v>
      </c>
      <c r="F14" s="493"/>
      <c r="G14" s="493">
        <v>325404.5</v>
      </c>
      <c r="H14" s="492">
        <f t="shared" si="0"/>
        <v>42802147.81855718</v>
      </c>
    </row>
    <row r="15" spans="1:8">
      <c r="A15" s="498">
        <v>9</v>
      </c>
      <c r="B15" s="486" t="s">
        <v>943</v>
      </c>
      <c r="C15" s="493"/>
      <c r="D15" s="493">
        <v>0</v>
      </c>
      <c r="E15" s="493"/>
      <c r="F15" s="493"/>
      <c r="G15" s="493"/>
      <c r="H15" s="492">
        <f t="shared" si="0"/>
        <v>0</v>
      </c>
    </row>
    <row r="16" spans="1:8">
      <c r="A16" s="498">
        <v>10</v>
      </c>
      <c r="B16" s="490" t="s">
        <v>513</v>
      </c>
      <c r="C16" s="493">
        <v>472057.01833809941</v>
      </c>
      <c r="D16" s="493">
        <v>0</v>
      </c>
      <c r="E16" s="493">
        <v>281317.43585275818</v>
      </c>
      <c r="F16" s="493"/>
      <c r="G16" s="493"/>
      <c r="H16" s="492">
        <f t="shared" si="0"/>
        <v>190739.58248534123</v>
      </c>
    </row>
    <row r="17" spans="1:8">
      <c r="A17" s="498">
        <v>11</v>
      </c>
      <c r="B17" s="486" t="s">
        <v>68</v>
      </c>
      <c r="C17" s="493">
        <v>0</v>
      </c>
      <c r="D17" s="493">
        <v>0</v>
      </c>
      <c r="E17" s="493">
        <v>0</v>
      </c>
      <c r="F17" s="493"/>
      <c r="G17" s="493"/>
      <c r="H17" s="492">
        <f t="shared" si="0"/>
        <v>0</v>
      </c>
    </row>
    <row r="18" spans="1:8">
      <c r="A18" s="498">
        <v>12</v>
      </c>
      <c r="B18" s="486" t="s">
        <v>69</v>
      </c>
      <c r="C18" s="493"/>
      <c r="D18" s="493">
        <v>0</v>
      </c>
      <c r="E18" s="493"/>
      <c r="F18" s="493"/>
      <c r="G18" s="493"/>
      <c r="H18" s="492">
        <f t="shared" si="0"/>
        <v>0</v>
      </c>
    </row>
    <row r="19" spans="1:8">
      <c r="A19" s="499">
        <v>13</v>
      </c>
      <c r="B19" s="488" t="s">
        <v>70</v>
      </c>
      <c r="C19" s="493"/>
      <c r="D19" s="493">
        <v>0</v>
      </c>
      <c r="E19" s="493"/>
      <c r="F19" s="493"/>
      <c r="G19" s="493"/>
      <c r="H19" s="492">
        <f t="shared" si="0"/>
        <v>0</v>
      </c>
    </row>
    <row r="20" spans="1:8">
      <c r="A20" s="498">
        <v>14</v>
      </c>
      <c r="B20" s="486" t="s">
        <v>499</v>
      </c>
      <c r="C20" s="493">
        <v>0</v>
      </c>
      <c r="D20" s="493">
        <v>38015216.252043508</v>
      </c>
      <c r="E20" s="493">
        <v>0</v>
      </c>
      <c r="F20" s="493"/>
      <c r="G20" s="493"/>
      <c r="H20" s="492">
        <f t="shared" si="0"/>
        <v>38015216.252043508</v>
      </c>
    </row>
    <row r="21" spans="1:8" s="394" customFormat="1">
      <c r="A21" s="497">
        <v>15</v>
      </c>
      <c r="B21" s="496" t="s">
        <v>66</v>
      </c>
      <c r="C21" s="496">
        <f t="shared" ref="C21:H21" si="1">SUM(C7:C15)+SUM(C17:C20)</f>
        <v>1624143.708237099</v>
      </c>
      <c r="D21" s="496">
        <f t="shared" si="1"/>
        <v>220872411.83093846</v>
      </c>
      <c r="E21" s="496">
        <f t="shared" si="1"/>
        <v>2483646.3169723242</v>
      </c>
      <c r="F21" s="496">
        <f t="shared" si="1"/>
        <v>0</v>
      </c>
      <c r="G21" s="496">
        <f t="shared" si="1"/>
        <v>325404.5</v>
      </c>
      <c r="H21" s="492">
        <f t="shared" si="1"/>
        <v>220012909.22220322</v>
      </c>
    </row>
    <row r="22" spans="1:8">
      <c r="A22" s="495">
        <v>16</v>
      </c>
      <c r="B22" s="494" t="s">
        <v>514</v>
      </c>
      <c r="C22" s="493">
        <v>1624143.708237099</v>
      </c>
      <c r="D22" s="493">
        <v>128629189.96922272</v>
      </c>
      <c r="E22" s="493">
        <v>2418684.5019359598</v>
      </c>
      <c r="F22" s="493">
        <v>0</v>
      </c>
      <c r="G22" s="493">
        <v>325404.5</v>
      </c>
      <c r="H22" s="492">
        <f>C22+D22-E22-F22</f>
        <v>127834649.17552386</v>
      </c>
    </row>
    <row r="23" spans="1:8">
      <c r="A23" s="495">
        <v>17</v>
      </c>
      <c r="B23" s="494" t="s">
        <v>515</v>
      </c>
      <c r="C23" s="493"/>
      <c r="D23" s="493">
        <v>24527542.640000001</v>
      </c>
      <c r="E23" s="493">
        <v>64961.815036364249</v>
      </c>
      <c r="F23" s="493"/>
      <c r="G23" s="493"/>
      <c r="H23" s="492">
        <f>C23+D23-E23-F23</f>
        <v>24462580.824963637</v>
      </c>
    </row>
    <row r="26" spans="1:8" ht="42.6" customHeight="1">
      <c r="B26" s="407" t="s">
        <v>677</v>
      </c>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9.9978637043366805E-2"/>
  </sheetPr>
  <dimension ref="A1:I40"/>
  <sheetViews>
    <sheetView showGridLines="0" topLeftCell="C6" zoomScale="80" zoomScaleNormal="80" workbookViewId="0">
      <selection activeCell="J29" sqref="J29"/>
    </sheetView>
  </sheetViews>
  <sheetFormatPr defaultColWidth="9.109375" defaultRowHeight="12"/>
  <cols>
    <col min="1" max="1" width="11" style="390" bestFit="1" customWidth="1"/>
    <col min="2" max="2" width="93.44140625" style="390" customWidth="1"/>
    <col min="3" max="4" width="35" style="390" customWidth="1"/>
    <col min="5" max="7" width="22" style="390" customWidth="1"/>
    <col min="8" max="8" width="42.33203125" style="390" bestFit="1" customWidth="1"/>
    <col min="9" max="16384" width="9.109375" style="390"/>
  </cols>
  <sheetData>
    <row r="1" spans="1:8" ht="13.8">
      <c r="A1" s="389" t="s">
        <v>108</v>
      </c>
      <c r="B1" s="317" t="str">
        <f>Info!C2</f>
        <v>სს სილქ ბანკი</v>
      </c>
      <c r="C1" s="503"/>
      <c r="D1" s="503"/>
      <c r="E1" s="503"/>
      <c r="F1" s="503"/>
      <c r="G1" s="503"/>
      <c r="H1" s="503"/>
    </row>
    <row r="2" spans="1:8">
      <c r="A2" s="389" t="s">
        <v>109</v>
      </c>
      <c r="B2" s="687">
        <f>'1. key ratios'!B2</f>
        <v>45657</v>
      </c>
      <c r="C2" s="503"/>
      <c r="D2" s="503"/>
      <c r="E2" s="503"/>
      <c r="F2" s="503"/>
      <c r="G2" s="503"/>
      <c r="H2" s="503"/>
    </row>
    <row r="3" spans="1:8">
      <c r="A3" s="391" t="s">
        <v>516</v>
      </c>
      <c r="B3" s="503"/>
      <c r="C3" s="503"/>
      <c r="D3" s="503"/>
      <c r="E3" s="503"/>
      <c r="F3" s="503"/>
      <c r="G3" s="503"/>
      <c r="H3" s="503"/>
    </row>
    <row r="4" spans="1:8">
      <c r="A4" s="503"/>
      <c r="B4" s="503"/>
      <c r="C4" s="502" t="s">
        <v>501</v>
      </c>
      <c r="D4" s="502" t="s">
        <v>502</v>
      </c>
      <c r="E4" s="502" t="s">
        <v>503</v>
      </c>
      <c r="F4" s="502" t="s">
        <v>504</v>
      </c>
      <c r="G4" s="502" t="s">
        <v>505</v>
      </c>
      <c r="H4" s="502" t="s">
        <v>506</v>
      </c>
    </row>
    <row r="5" spans="1:8" ht="41.4" customHeight="1">
      <c r="A5" s="824" t="s">
        <v>867</v>
      </c>
      <c r="B5" s="825"/>
      <c r="C5" s="839" t="s">
        <v>595</v>
      </c>
      <c r="D5" s="840"/>
      <c r="E5" s="836" t="s">
        <v>864</v>
      </c>
      <c r="F5" s="836" t="s">
        <v>863</v>
      </c>
      <c r="G5" s="836" t="s">
        <v>510</v>
      </c>
      <c r="H5" s="500" t="s">
        <v>862</v>
      </c>
    </row>
    <row r="6" spans="1:8" ht="24">
      <c r="A6" s="828"/>
      <c r="B6" s="829"/>
      <c r="C6" s="501" t="s">
        <v>511</v>
      </c>
      <c r="D6" s="501" t="s">
        <v>512</v>
      </c>
      <c r="E6" s="837"/>
      <c r="F6" s="837"/>
      <c r="G6" s="837"/>
      <c r="H6" s="500" t="s">
        <v>861</v>
      </c>
    </row>
    <row r="7" spans="1:8">
      <c r="A7" s="493">
        <v>1</v>
      </c>
      <c r="B7" s="506" t="s">
        <v>517</v>
      </c>
      <c r="C7" s="688">
        <v>2988.5299999999997</v>
      </c>
      <c r="D7" s="688">
        <v>30167672.964191783</v>
      </c>
      <c r="E7" s="688">
        <v>145265.59328507684</v>
      </c>
      <c r="F7" s="688"/>
      <c r="G7" s="688">
        <v>26328.55</v>
      </c>
      <c r="H7" s="689">
        <f t="shared" ref="H7:H34" si="0">C7+D7-E7-F7</f>
        <v>30025395.900906708</v>
      </c>
    </row>
    <row r="8" spans="1:8">
      <c r="A8" s="493">
        <v>2</v>
      </c>
      <c r="B8" s="506" t="s">
        <v>518</v>
      </c>
      <c r="C8" s="688">
        <v>0</v>
      </c>
      <c r="D8" s="688">
        <v>32526037.699924346</v>
      </c>
      <c r="E8" s="688">
        <v>69973.563687652364</v>
      </c>
      <c r="F8" s="688"/>
      <c r="G8" s="688">
        <v>3.16</v>
      </c>
      <c r="H8" s="689">
        <f t="shared" si="0"/>
        <v>32456064.136236694</v>
      </c>
    </row>
    <row r="9" spans="1:8">
      <c r="A9" s="493">
        <v>3</v>
      </c>
      <c r="B9" s="506" t="s">
        <v>866</v>
      </c>
      <c r="C9" s="688">
        <v>0</v>
      </c>
      <c r="D9" s="688">
        <v>9662.3116358658444</v>
      </c>
      <c r="E9" s="688">
        <v>386.4924654346338</v>
      </c>
      <c r="F9" s="688"/>
      <c r="G9" s="688"/>
      <c r="H9" s="689">
        <f t="shared" si="0"/>
        <v>9275.8191704312103</v>
      </c>
    </row>
    <row r="10" spans="1:8">
      <c r="A10" s="493">
        <v>4</v>
      </c>
      <c r="B10" s="506" t="s">
        <v>519</v>
      </c>
      <c r="C10" s="688">
        <v>0</v>
      </c>
      <c r="D10" s="688">
        <v>8214401.8268363345</v>
      </c>
      <c r="E10" s="688">
        <v>75772.989909134965</v>
      </c>
      <c r="F10" s="688"/>
      <c r="G10" s="688"/>
      <c r="H10" s="689">
        <f t="shared" si="0"/>
        <v>8138628.8369271997</v>
      </c>
    </row>
    <row r="11" spans="1:8">
      <c r="A11" s="493">
        <v>5</v>
      </c>
      <c r="B11" s="506" t="s">
        <v>520</v>
      </c>
      <c r="C11" s="688">
        <v>956613.96989899944</v>
      </c>
      <c r="D11" s="688">
        <v>10618048.079630066</v>
      </c>
      <c r="E11" s="688">
        <v>622641.47080661124</v>
      </c>
      <c r="F11" s="688"/>
      <c r="G11" s="688"/>
      <c r="H11" s="689">
        <f t="shared" si="0"/>
        <v>10952020.578722453</v>
      </c>
    </row>
    <row r="12" spans="1:8">
      <c r="A12" s="493">
        <v>6</v>
      </c>
      <c r="B12" s="506" t="s">
        <v>521</v>
      </c>
      <c r="C12" s="688">
        <v>68041.338378105356</v>
      </c>
      <c r="D12" s="688">
        <v>11813443.117922964</v>
      </c>
      <c r="E12" s="688">
        <v>139185.79223010773</v>
      </c>
      <c r="F12" s="688"/>
      <c r="G12" s="688">
        <v>3.69</v>
      </c>
      <c r="H12" s="689">
        <f t="shared" si="0"/>
        <v>11742298.664070962</v>
      </c>
    </row>
    <row r="13" spans="1:8">
      <c r="A13" s="493">
        <v>7</v>
      </c>
      <c r="B13" s="506" t="s">
        <v>522</v>
      </c>
      <c r="C13" s="688">
        <v>0</v>
      </c>
      <c r="D13" s="688">
        <v>13829364.880182445</v>
      </c>
      <c r="E13" s="688">
        <v>43065.122557703929</v>
      </c>
      <c r="F13" s="688"/>
      <c r="G13" s="688"/>
      <c r="H13" s="689">
        <f t="shared" si="0"/>
        <v>13786299.757624742</v>
      </c>
    </row>
    <row r="14" spans="1:8">
      <c r="A14" s="493">
        <v>8</v>
      </c>
      <c r="B14" s="506" t="s">
        <v>523</v>
      </c>
      <c r="C14" s="688">
        <v>0</v>
      </c>
      <c r="D14" s="688">
        <v>1180523.3256146431</v>
      </c>
      <c r="E14" s="688">
        <v>27419.685504718025</v>
      </c>
      <c r="F14" s="688"/>
      <c r="G14" s="688"/>
      <c r="H14" s="689">
        <f t="shared" si="0"/>
        <v>1153103.6401099251</v>
      </c>
    </row>
    <row r="15" spans="1:8">
      <c r="A15" s="493">
        <v>9</v>
      </c>
      <c r="B15" s="506" t="s">
        <v>524</v>
      </c>
      <c r="C15" s="688">
        <v>0</v>
      </c>
      <c r="D15" s="688">
        <v>822593.13325405121</v>
      </c>
      <c r="E15" s="688">
        <v>12540.586992231327</v>
      </c>
      <c r="F15" s="688"/>
      <c r="G15" s="688"/>
      <c r="H15" s="689">
        <f t="shared" si="0"/>
        <v>810052.54626181989</v>
      </c>
    </row>
    <row r="16" spans="1:8">
      <c r="A16" s="493">
        <v>10</v>
      </c>
      <c r="B16" s="506" t="s">
        <v>525</v>
      </c>
      <c r="C16" s="688">
        <v>0</v>
      </c>
      <c r="D16" s="688">
        <v>1199940.1033675245</v>
      </c>
      <c r="E16" s="688">
        <v>17894.644403694943</v>
      </c>
      <c r="F16" s="688"/>
      <c r="G16" s="688"/>
      <c r="H16" s="689">
        <f t="shared" si="0"/>
        <v>1182045.4589638296</v>
      </c>
    </row>
    <row r="17" spans="1:8">
      <c r="A17" s="493">
        <v>11</v>
      </c>
      <c r="B17" s="506" t="s">
        <v>526</v>
      </c>
      <c r="C17" s="688">
        <v>937.43672131147537</v>
      </c>
      <c r="D17" s="688">
        <v>743337.37412219623</v>
      </c>
      <c r="E17" s="688">
        <v>3970.6032164181202</v>
      </c>
      <c r="F17" s="688"/>
      <c r="G17" s="688"/>
      <c r="H17" s="689">
        <f t="shared" si="0"/>
        <v>740304.20762708969</v>
      </c>
    </row>
    <row r="18" spans="1:8">
      <c r="A18" s="493">
        <v>12</v>
      </c>
      <c r="B18" s="506" t="s">
        <v>527</v>
      </c>
      <c r="C18" s="688">
        <v>21845.391245722109</v>
      </c>
      <c r="D18" s="688">
        <v>15053014.900623374</v>
      </c>
      <c r="E18" s="688">
        <v>112213.07278832811</v>
      </c>
      <c r="F18" s="688"/>
      <c r="G18" s="688">
        <v>47295.34</v>
      </c>
      <c r="H18" s="689">
        <f t="shared" si="0"/>
        <v>14962647.219080769</v>
      </c>
    </row>
    <row r="19" spans="1:8">
      <c r="A19" s="493">
        <v>13</v>
      </c>
      <c r="B19" s="506" t="s">
        <v>528</v>
      </c>
      <c r="C19" s="688">
        <v>13117.766417358265</v>
      </c>
      <c r="D19" s="688">
        <v>885262.0553530294</v>
      </c>
      <c r="E19" s="688">
        <v>13168.432307317455</v>
      </c>
      <c r="F19" s="688"/>
      <c r="G19" s="688"/>
      <c r="H19" s="689">
        <f t="shared" si="0"/>
        <v>885211.3894630702</v>
      </c>
    </row>
    <row r="20" spans="1:8">
      <c r="A20" s="493">
        <v>14</v>
      </c>
      <c r="B20" s="506" t="s">
        <v>529</v>
      </c>
      <c r="C20" s="688">
        <v>22722.77</v>
      </c>
      <c r="D20" s="688">
        <v>4420396.280190832</v>
      </c>
      <c r="E20" s="688">
        <v>49426.955548539248</v>
      </c>
      <c r="F20" s="688"/>
      <c r="G20" s="688">
        <v>28740.14</v>
      </c>
      <c r="H20" s="689">
        <f t="shared" si="0"/>
        <v>4393692.0946422927</v>
      </c>
    </row>
    <row r="21" spans="1:8">
      <c r="A21" s="493">
        <v>15</v>
      </c>
      <c r="B21" s="506" t="s">
        <v>530</v>
      </c>
      <c r="C21" s="688">
        <v>17541.233287483839</v>
      </c>
      <c r="D21" s="688">
        <v>2162461.9483906114</v>
      </c>
      <c r="E21" s="688">
        <v>41154.996462497569</v>
      </c>
      <c r="F21" s="688"/>
      <c r="G21" s="688">
        <v>1089.06</v>
      </c>
      <c r="H21" s="689">
        <f t="shared" si="0"/>
        <v>2138848.185215598</v>
      </c>
    </row>
    <row r="22" spans="1:8">
      <c r="A22" s="493">
        <v>16</v>
      </c>
      <c r="B22" s="506" t="s">
        <v>531</v>
      </c>
      <c r="C22" s="688">
        <v>0</v>
      </c>
      <c r="D22" s="688">
        <v>2037707.3546140345</v>
      </c>
      <c r="E22" s="688">
        <v>11413.766084319217</v>
      </c>
      <c r="F22" s="688"/>
      <c r="G22" s="688"/>
      <c r="H22" s="689">
        <f t="shared" si="0"/>
        <v>2026293.5885297153</v>
      </c>
    </row>
    <row r="23" spans="1:8">
      <c r="A23" s="493">
        <v>17</v>
      </c>
      <c r="B23" s="506" t="s">
        <v>532</v>
      </c>
      <c r="C23" s="688">
        <v>0</v>
      </c>
      <c r="D23" s="688">
        <v>82074.774255153709</v>
      </c>
      <c r="E23" s="688">
        <v>4020.066969497007</v>
      </c>
      <c r="F23" s="688"/>
      <c r="G23" s="688"/>
      <c r="H23" s="689">
        <f t="shared" si="0"/>
        <v>78054.707285656696</v>
      </c>
    </row>
    <row r="24" spans="1:8">
      <c r="A24" s="493">
        <v>18</v>
      </c>
      <c r="B24" s="506" t="s">
        <v>533</v>
      </c>
      <c r="C24" s="688">
        <v>0</v>
      </c>
      <c r="D24" s="688">
        <v>11080748.618589262</v>
      </c>
      <c r="E24" s="688">
        <v>16889.605207629622</v>
      </c>
      <c r="F24" s="688"/>
      <c r="G24" s="688"/>
      <c r="H24" s="689">
        <f t="shared" si="0"/>
        <v>11063859.013381632</v>
      </c>
    </row>
    <row r="25" spans="1:8">
      <c r="A25" s="493">
        <v>19</v>
      </c>
      <c r="B25" s="506" t="s">
        <v>534</v>
      </c>
      <c r="C25" s="688">
        <v>9902.98</v>
      </c>
      <c r="D25" s="688">
        <v>246617.16085763433</v>
      </c>
      <c r="E25" s="688">
        <v>14763.554725059006</v>
      </c>
      <c r="F25" s="688"/>
      <c r="G25" s="688">
        <v>18.84</v>
      </c>
      <c r="H25" s="689">
        <f t="shared" si="0"/>
        <v>241756.58613257532</v>
      </c>
    </row>
    <row r="26" spans="1:8">
      <c r="A26" s="493">
        <v>20</v>
      </c>
      <c r="B26" s="506" t="s">
        <v>535</v>
      </c>
      <c r="C26" s="688">
        <v>15368.72496235455</v>
      </c>
      <c r="D26" s="688">
        <v>932000.7007852298</v>
      </c>
      <c r="E26" s="688">
        <v>27806.81942384268</v>
      </c>
      <c r="F26" s="688"/>
      <c r="G26" s="688"/>
      <c r="H26" s="689">
        <f t="shared" si="0"/>
        <v>919562.60632374161</v>
      </c>
    </row>
    <row r="27" spans="1:8">
      <c r="A27" s="493">
        <v>21</v>
      </c>
      <c r="B27" s="506" t="s">
        <v>536</v>
      </c>
      <c r="C27" s="688">
        <v>110.7</v>
      </c>
      <c r="D27" s="688">
        <v>242573.19037212216</v>
      </c>
      <c r="E27" s="688">
        <v>7063.6079628626112</v>
      </c>
      <c r="F27" s="688"/>
      <c r="G27" s="688"/>
      <c r="H27" s="689">
        <f t="shared" si="0"/>
        <v>235620.28240925955</v>
      </c>
    </row>
    <row r="28" spans="1:8">
      <c r="A28" s="493">
        <v>22</v>
      </c>
      <c r="B28" s="506" t="s">
        <v>537</v>
      </c>
      <c r="C28" s="688">
        <v>39678.548522571815</v>
      </c>
      <c r="D28" s="688">
        <v>4650345.4138196027</v>
      </c>
      <c r="E28" s="688">
        <v>69199.033595538887</v>
      </c>
      <c r="F28" s="688"/>
      <c r="G28" s="688">
        <v>18248.36</v>
      </c>
      <c r="H28" s="689">
        <f t="shared" si="0"/>
        <v>4620824.928746636</v>
      </c>
    </row>
    <row r="29" spans="1:8">
      <c r="A29" s="493">
        <v>23</v>
      </c>
      <c r="B29" s="506" t="s">
        <v>538</v>
      </c>
      <c r="C29" s="688">
        <v>239785.9327599052</v>
      </c>
      <c r="D29" s="688">
        <v>16981000.057906106</v>
      </c>
      <c r="E29" s="688">
        <v>669990.01237179502</v>
      </c>
      <c r="F29" s="688"/>
      <c r="G29" s="688">
        <v>203649.22</v>
      </c>
      <c r="H29" s="689">
        <f t="shared" si="0"/>
        <v>16550795.978294214</v>
      </c>
    </row>
    <row r="30" spans="1:8">
      <c r="A30" s="493">
        <v>24</v>
      </c>
      <c r="B30" s="506" t="s">
        <v>539</v>
      </c>
      <c r="C30" s="688">
        <v>144338.21</v>
      </c>
      <c r="D30" s="688">
        <v>3176731.8540036236</v>
      </c>
      <c r="E30" s="688">
        <v>109079.91542422301</v>
      </c>
      <c r="F30" s="688"/>
      <c r="G30" s="688"/>
      <c r="H30" s="689">
        <f t="shared" si="0"/>
        <v>3211990.1485794005</v>
      </c>
    </row>
    <row r="31" spans="1:8">
      <c r="A31" s="493">
        <v>25</v>
      </c>
      <c r="B31" s="506" t="s">
        <v>540</v>
      </c>
      <c r="C31" s="688">
        <v>71150.176043286803</v>
      </c>
      <c r="D31" s="688">
        <v>9781236.4524519108</v>
      </c>
      <c r="E31" s="688">
        <v>179339.93304209446</v>
      </c>
      <c r="F31" s="688"/>
      <c r="G31" s="688">
        <v>28.14</v>
      </c>
      <c r="H31" s="689">
        <f t="shared" si="0"/>
        <v>9673046.6954531036</v>
      </c>
    </row>
    <row r="32" spans="1:8">
      <c r="A32" s="493">
        <v>26</v>
      </c>
      <c r="B32" s="506" t="s">
        <v>541</v>
      </c>
      <c r="C32" s="688">
        <v>0</v>
      </c>
      <c r="D32" s="688">
        <v>0</v>
      </c>
      <c r="E32" s="688">
        <v>0</v>
      </c>
      <c r="F32" s="688"/>
      <c r="G32" s="688"/>
      <c r="H32" s="689">
        <f t="shared" si="0"/>
        <v>0</v>
      </c>
    </row>
    <row r="33" spans="1:9">
      <c r="A33" s="493">
        <v>27</v>
      </c>
      <c r="B33" s="493" t="s">
        <v>99</v>
      </c>
      <c r="C33" s="688">
        <v>0</v>
      </c>
      <c r="D33" s="688">
        <v>38015216.252043508</v>
      </c>
      <c r="E33" s="688">
        <v>0</v>
      </c>
      <c r="F33" s="688"/>
      <c r="G33" s="688"/>
      <c r="H33" s="689">
        <f t="shared" si="0"/>
        <v>38015216.252043508</v>
      </c>
    </row>
    <row r="34" spans="1:9">
      <c r="A34" s="493">
        <v>28</v>
      </c>
      <c r="B34" s="496" t="s">
        <v>66</v>
      </c>
      <c r="C34" s="690">
        <f>SUM(C7:C33)</f>
        <v>1624143.708237099</v>
      </c>
      <c r="D34" s="690">
        <f>SUM(D7:D33)</f>
        <v>220872411.83093831</v>
      </c>
      <c r="E34" s="690">
        <f>SUM(E7:E33)</f>
        <v>2483646.3169723283</v>
      </c>
      <c r="F34" s="690">
        <f>SUM(F7:F33)</f>
        <v>0</v>
      </c>
      <c r="G34" s="690">
        <f>SUM(G7:G33)</f>
        <v>325404.5</v>
      </c>
      <c r="H34" s="689">
        <f t="shared" si="0"/>
        <v>220012909.22220311</v>
      </c>
    </row>
    <row r="36" spans="1:9">
      <c r="B36" s="395"/>
    </row>
    <row r="40" spans="1:9">
      <c r="C40" s="760"/>
      <c r="D40" s="760"/>
      <c r="E40" s="760"/>
      <c r="F40" s="760"/>
      <c r="G40" s="760"/>
      <c r="H40" s="760"/>
      <c r="I40" s="760"/>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9.9978637043366805E-2"/>
  </sheetPr>
  <dimension ref="A1:D15"/>
  <sheetViews>
    <sheetView showGridLines="0" topLeftCell="C1" zoomScale="115" zoomScaleNormal="115" workbookViewId="0">
      <selection activeCell="C19" sqref="C19:D19"/>
    </sheetView>
  </sheetViews>
  <sheetFormatPr defaultColWidth="9.109375" defaultRowHeight="12"/>
  <cols>
    <col min="1" max="1" width="11.88671875" style="390" bestFit="1" customWidth="1"/>
    <col min="2" max="2" width="108" style="390" bestFit="1" customWidth="1"/>
    <col min="3" max="3" width="35.5546875" style="390" customWidth="1"/>
    <col min="4" max="4" width="38.44140625" style="390" customWidth="1"/>
    <col min="5" max="16384" width="9.109375" style="390"/>
  </cols>
  <sheetData>
    <row r="1" spans="1:4" ht="13.8">
      <c r="A1" s="389" t="s">
        <v>108</v>
      </c>
      <c r="B1" s="317" t="str">
        <f>Info!C2</f>
        <v>სს სილქ ბანკი</v>
      </c>
    </row>
    <row r="2" spans="1:4">
      <c r="A2" s="389" t="s">
        <v>109</v>
      </c>
      <c r="B2" s="687">
        <f>'1. key ratios'!B2</f>
        <v>45657</v>
      </c>
    </row>
    <row r="3" spans="1:4">
      <c r="A3" s="391" t="s">
        <v>542</v>
      </c>
    </row>
    <row r="5" spans="1:4">
      <c r="A5" s="841" t="s">
        <v>878</v>
      </c>
      <c r="B5" s="841"/>
      <c r="C5" s="514" t="s">
        <v>561</v>
      </c>
      <c r="D5" s="514" t="s">
        <v>877</v>
      </c>
    </row>
    <row r="6" spans="1:4">
      <c r="A6" s="513">
        <v>1</v>
      </c>
      <c r="B6" s="507" t="s">
        <v>876</v>
      </c>
      <c r="C6" s="691">
        <v>1961081.3365480357</v>
      </c>
      <c r="D6" s="691">
        <v>93240.934631852346</v>
      </c>
    </row>
    <row r="7" spans="1:4">
      <c r="A7" s="510">
        <v>2</v>
      </c>
      <c r="B7" s="507" t="s">
        <v>875</v>
      </c>
      <c r="C7" s="691">
        <f>SUM(C8:C9)</f>
        <v>1434509.7115111949</v>
      </c>
      <c r="D7" s="691">
        <f>SUM(D8:D9)</f>
        <v>0</v>
      </c>
    </row>
    <row r="8" spans="1:4">
      <c r="A8" s="512">
        <v>2.1</v>
      </c>
      <c r="B8" s="511" t="s">
        <v>874</v>
      </c>
      <c r="C8" s="691">
        <v>891613.42771055829</v>
      </c>
      <c r="D8" s="691"/>
    </row>
    <row r="9" spans="1:4">
      <c r="A9" s="512">
        <v>2.2000000000000002</v>
      </c>
      <c r="B9" s="511" t="s">
        <v>873</v>
      </c>
      <c r="C9" s="691">
        <v>542896.28380063665</v>
      </c>
      <c r="D9" s="691"/>
    </row>
    <row r="10" spans="1:4">
      <c r="A10" s="513">
        <v>3</v>
      </c>
      <c r="B10" s="507" t="s">
        <v>872</v>
      </c>
      <c r="C10" s="691">
        <f>SUM(C11:C13)</f>
        <v>1019253.6222643555</v>
      </c>
      <c r="D10" s="691">
        <f>SUM(D11:D13)</f>
        <v>28279.11959548814</v>
      </c>
    </row>
    <row r="11" spans="1:4">
      <c r="A11" s="512">
        <v>3.1</v>
      </c>
      <c r="B11" s="511" t="s">
        <v>543</v>
      </c>
      <c r="C11" s="691">
        <v>181581.44000000003</v>
      </c>
      <c r="D11" s="691"/>
    </row>
    <row r="12" spans="1:4">
      <c r="A12" s="512">
        <v>3.2</v>
      </c>
      <c r="B12" s="511" t="s">
        <v>871</v>
      </c>
      <c r="C12" s="691">
        <v>837672.18226435548</v>
      </c>
      <c r="D12" s="691">
        <v>28279.11959548814</v>
      </c>
    </row>
    <row r="13" spans="1:4">
      <c r="A13" s="512">
        <v>3.3</v>
      </c>
      <c r="B13" s="511" t="s">
        <v>870</v>
      </c>
      <c r="C13" s="691">
        <v>0</v>
      </c>
      <c r="D13" s="691"/>
    </row>
    <row r="14" spans="1:4">
      <c r="A14" s="510">
        <v>4</v>
      </c>
      <c r="B14" s="509" t="s">
        <v>869</v>
      </c>
      <c r="C14" s="691">
        <v>42347</v>
      </c>
      <c r="D14" s="691"/>
    </row>
    <row r="15" spans="1:4">
      <c r="A15" s="508">
        <v>5</v>
      </c>
      <c r="B15" s="507" t="s">
        <v>868</v>
      </c>
      <c r="C15" s="692">
        <f>C6+C7-C10+C14</f>
        <v>2418684.4257948752</v>
      </c>
      <c r="D15" s="692">
        <f>D6+D7-D10+D14</f>
        <v>64961.815036364205</v>
      </c>
    </row>
  </sheetData>
  <mergeCells count="1">
    <mergeCell ref="A5:B5"/>
  </mergeCells>
  <pageMargins left="0.7" right="0.7" top="0.75" bottom="0.75" header="0.3" footer="0.3"/>
  <pageSetup orientation="portrait" horizontalDpi="4294967292"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9.9978637043366805E-2"/>
  </sheetPr>
  <dimension ref="A1:D23"/>
  <sheetViews>
    <sheetView showGridLines="0" zoomScaleNormal="100" workbookViewId="0">
      <selection activeCell="C21" sqref="C21"/>
    </sheetView>
  </sheetViews>
  <sheetFormatPr defaultColWidth="9.109375" defaultRowHeight="12"/>
  <cols>
    <col min="1" max="1" width="11.88671875" style="503" bestFit="1" customWidth="1"/>
    <col min="2" max="2" width="128.88671875" style="503" bestFit="1" customWidth="1"/>
    <col min="3" max="3" width="37" style="503" customWidth="1"/>
    <col min="4" max="4" width="50.5546875" style="503" customWidth="1"/>
    <col min="5" max="16384" width="9.109375" style="503"/>
  </cols>
  <sheetData>
    <row r="1" spans="1:4" ht="13.8">
      <c r="A1" s="389" t="s">
        <v>108</v>
      </c>
      <c r="B1" s="317" t="str">
        <f>Info!C2</f>
        <v>სს სილქ ბანკი</v>
      </c>
    </row>
    <row r="2" spans="1:4">
      <c r="A2" s="389" t="s">
        <v>109</v>
      </c>
      <c r="B2" s="392">
        <f>'1. key ratios'!B2</f>
        <v>45657</v>
      </c>
    </row>
    <row r="3" spans="1:4">
      <c r="A3" s="391" t="s">
        <v>544</v>
      </c>
    </row>
    <row r="4" spans="1:4">
      <c r="A4" s="391"/>
    </row>
    <row r="5" spans="1:4" ht="15" customHeight="1">
      <c r="A5" s="842" t="s">
        <v>545</v>
      </c>
      <c r="B5" s="843"/>
      <c r="C5" s="846" t="s">
        <v>546</v>
      </c>
      <c r="D5" s="846" t="s">
        <v>547</v>
      </c>
    </row>
    <row r="6" spans="1:4">
      <c r="A6" s="844"/>
      <c r="B6" s="845"/>
      <c r="C6" s="846"/>
      <c r="D6" s="846"/>
    </row>
    <row r="7" spans="1:4">
      <c r="A7" s="496">
        <v>1</v>
      </c>
      <c r="B7" s="496" t="s">
        <v>548</v>
      </c>
      <c r="C7" s="690">
        <v>818501.24305082555</v>
      </c>
      <c r="D7" s="515"/>
    </row>
    <row r="8" spans="1:4">
      <c r="A8" s="493">
        <v>2</v>
      </c>
      <c r="B8" s="493" t="s">
        <v>549</v>
      </c>
      <c r="C8" s="688">
        <v>1228045.9651862732</v>
      </c>
      <c r="D8" s="515"/>
    </row>
    <row r="9" spans="1:4">
      <c r="A9" s="493">
        <v>3</v>
      </c>
      <c r="B9" s="518" t="s">
        <v>550</v>
      </c>
      <c r="C9" s="688">
        <v>15146</v>
      </c>
      <c r="D9" s="515"/>
    </row>
    <row r="10" spans="1:4">
      <c r="A10" s="493">
        <v>4</v>
      </c>
      <c r="B10" s="493" t="s">
        <v>551</v>
      </c>
      <c r="C10" s="688">
        <f>SUM(C11:C17)</f>
        <v>437549.5</v>
      </c>
      <c r="D10" s="515"/>
    </row>
    <row r="11" spans="1:4">
      <c r="A11" s="493">
        <v>5</v>
      </c>
      <c r="B11" s="517" t="s">
        <v>879</v>
      </c>
      <c r="C11" s="688">
        <v>0</v>
      </c>
      <c r="D11" s="515"/>
    </row>
    <row r="12" spans="1:4">
      <c r="A12" s="493">
        <v>6</v>
      </c>
      <c r="B12" s="517" t="s">
        <v>552</v>
      </c>
      <c r="C12" s="688">
        <v>112145</v>
      </c>
      <c r="D12" s="515"/>
    </row>
    <row r="13" spans="1:4">
      <c r="A13" s="493">
        <v>7</v>
      </c>
      <c r="B13" s="517" t="s">
        <v>555</v>
      </c>
      <c r="C13" s="688">
        <v>325404.5</v>
      </c>
      <c r="D13" s="515"/>
    </row>
    <row r="14" spans="1:4">
      <c r="A14" s="493">
        <v>8</v>
      </c>
      <c r="B14" s="517" t="s">
        <v>553</v>
      </c>
      <c r="C14" s="688"/>
      <c r="D14" s="493"/>
    </row>
    <row r="15" spans="1:4">
      <c r="A15" s="493">
        <v>9</v>
      </c>
      <c r="B15" s="517" t="s">
        <v>554</v>
      </c>
      <c r="C15" s="688"/>
      <c r="D15" s="493"/>
    </row>
    <row r="16" spans="1:4">
      <c r="A16" s="493">
        <v>10</v>
      </c>
      <c r="B16" s="517" t="s">
        <v>556</v>
      </c>
      <c r="C16" s="688"/>
      <c r="D16" s="493"/>
    </row>
    <row r="17" spans="1:4">
      <c r="A17" s="493">
        <v>11</v>
      </c>
      <c r="B17" s="517" t="s">
        <v>557</v>
      </c>
      <c r="C17" s="688">
        <v>0</v>
      </c>
      <c r="D17" s="515"/>
    </row>
    <row r="18" spans="1:4">
      <c r="A18" s="496">
        <v>12</v>
      </c>
      <c r="B18" s="516" t="s">
        <v>558</v>
      </c>
      <c r="C18" s="690">
        <f>C7+C8+C9-C10</f>
        <v>1624143.7082370988</v>
      </c>
      <c r="D18" s="515"/>
    </row>
    <row r="21" spans="1:4">
      <c r="B21" s="389"/>
    </row>
    <row r="22" spans="1:4">
      <c r="B22" s="389"/>
    </row>
    <row r="23" spans="1:4">
      <c r="B23" s="391"/>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tint="-9.9978637043366805E-2"/>
  </sheetPr>
  <dimension ref="A1:AB92"/>
  <sheetViews>
    <sheetView showGridLines="0" topLeftCell="B5" zoomScaleNormal="100" workbookViewId="0">
      <selection activeCell="C28" sqref="C28"/>
    </sheetView>
  </sheetViews>
  <sheetFormatPr defaultColWidth="9.109375" defaultRowHeight="12"/>
  <cols>
    <col min="1" max="1" width="11.88671875" style="503" bestFit="1" customWidth="1"/>
    <col min="2" max="2" width="63.88671875" style="503" customWidth="1"/>
    <col min="3" max="3" width="21.109375" style="503" customWidth="1"/>
    <col min="4" max="4" width="14.6640625" style="503" customWidth="1"/>
    <col min="5" max="18" width="22.33203125" style="503" customWidth="1"/>
    <col min="19" max="19" width="23.33203125" style="503" bestFit="1" customWidth="1"/>
    <col min="20" max="26" width="22.33203125" style="503" customWidth="1"/>
    <col min="27" max="27" width="23.33203125" style="503" bestFit="1" customWidth="1"/>
    <col min="28" max="28" width="20" style="503" customWidth="1"/>
    <col min="29" max="16384" width="9.109375" style="503"/>
  </cols>
  <sheetData>
    <row r="1" spans="1:28" ht="13.8">
      <c r="A1" s="389" t="s">
        <v>108</v>
      </c>
      <c r="B1" s="317" t="str">
        <f>Info!C2</f>
        <v>სს სილქ ბანკი</v>
      </c>
    </row>
    <row r="2" spans="1:28">
      <c r="A2" s="389" t="s">
        <v>109</v>
      </c>
      <c r="B2" s="687">
        <f>'1. key ratios'!B2</f>
        <v>45657</v>
      </c>
      <c r="C2" s="504"/>
    </row>
    <row r="3" spans="1:28">
      <c r="A3" s="391" t="s">
        <v>559</v>
      </c>
    </row>
    <row r="5" spans="1:28" ht="15" customHeight="1">
      <c r="A5" s="847" t="s">
        <v>892</v>
      </c>
      <c r="B5" s="848"/>
      <c r="C5" s="839" t="s">
        <v>891</v>
      </c>
      <c r="D5" s="853"/>
      <c r="E5" s="853"/>
      <c r="F5" s="853"/>
      <c r="G5" s="853"/>
      <c r="H5" s="853"/>
      <c r="I5" s="853"/>
      <c r="J5" s="853"/>
      <c r="K5" s="853"/>
      <c r="L5" s="853"/>
      <c r="M5" s="853"/>
      <c r="N5" s="853"/>
      <c r="O5" s="853"/>
      <c r="P5" s="853"/>
      <c r="Q5" s="853"/>
      <c r="R5" s="853"/>
      <c r="S5" s="853"/>
      <c r="T5" s="528"/>
      <c r="U5" s="528"/>
      <c r="V5" s="528"/>
      <c r="W5" s="528"/>
      <c r="X5" s="528"/>
      <c r="Y5" s="528"/>
      <c r="Z5" s="528"/>
      <c r="AA5" s="527"/>
      <c r="AB5" s="520"/>
    </row>
    <row r="6" spans="1:28">
      <c r="A6" s="849"/>
      <c r="B6" s="850"/>
      <c r="C6" s="854" t="s">
        <v>66</v>
      </c>
      <c r="D6" s="856" t="s">
        <v>890</v>
      </c>
      <c r="E6" s="856"/>
      <c r="F6" s="856"/>
      <c r="G6" s="856"/>
      <c r="H6" s="857" t="s">
        <v>889</v>
      </c>
      <c r="I6" s="858"/>
      <c r="J6" s="858"/>
      <c r="K6" s="859"/>
      <c r="L6" s="525"/>
      <c r="M6" s="860" t="s">
        <v>888</v>
      </c>
      <c r="N6" s="860"/>
      <c r="O6" s="860"/>
      <c r="P6" s="860"/>
      <c r="Q6" s="860"/>
      <c r="R6" s="860"/>
      <c r="S6" s="837"/>
      <c r="T6" s="526"/>
      <c r="U6" s="840" t="s">
        <v>887</v>
      </c>
      <c r="V6" s="840"/>
      <c r="W6" s="840"/>
      <c r="X6" s="840"/>
      <c r="Y6" s="840"/>
      <c r="Z6" s="840"/>
      <c r="AA6" s="838"/>
      <c r="AB6" s="525"/>
    </row>
    <row r="7" spans="1:28" ht="24">
      <c r="A7" s="851"/>
      <c r="B7" s="852"/>
      <c r="C7" s="855"/>
      <c r="D7" s="524"/>
      <c r="E7" s="500" t="s">
        <v>560</v>
      </c>
      <c r="F7" s="500" t="s">
        <v>885</v>
      </c>
      <c r="G7" s="500" t="s">
        <v>886</v>
      </c>
      <c r="H7" s="523"/>
      <c r="I7" s="500" t="s">
        <v>560</v>
      </c>
      <c r="J7" s="500" t="s">
        <v>885</v>
      </c>
      <c r="K7" s="500" t="s">
        <v>886</v>
      </c>
      <c r="L7" s="522"/>
      <c r="M7" s="500" t="s">
        <v>560</v>
      </c>
      <c r="N7" s="500" t="s">
        <v>885</v>
      </c>
      <c r="O7" s="500" t="s">
        <v>884</v>
      </c>
      <c r="P7" s="500" t="s">
        <v>883</v>
      </c>
      <c r="Q7" s="500" t="s">
        <v>882</v>
      </c>
      <c r="R7" s="500" t="s">
        <v>881</v>
      </c>
      <c r="S7" s="500" t="s">
        <v>880</v>
      </c>
      <c r="T7" s="521"/>
      <c r="U7" s="500" t="s">
        <v>560</v>
      </c>
      <c r="V7" s="500" t="s">
        <v>885</v>
      </c>
      <c r="W7" s="500" t="s">
        <v>884</v>
      </c>
      <c r="X7" s="500" t="s">
        <v>883</v>
      </c>
      <c r="Y7" s="500" t="s">
        <v>882</v>
      </c>
      <c r="Z7" s="500" t="s">
        <v>881</v>
      </c>
      <c r="AA7" s="500" t="s">
        <v>880</v>
      </c>
      <c r="AB7" s="520"/>
    </row>
    <row r="8" spans="1:28">
      <c r="A8" s="519">
        <v>1</v>
      </c>
      <c r="B8" s="496" t="s">
        <v>561</v>
      </c>
      <c r="C8" s="690">
        <v>127891533.67745963</v>
      </c>
      <c r="D8" s="688">
        <v>125487277.71462533</v>
      </c>
      <c r="E8" s="688">
        <v>367067.30641342176</v>
      </c>
      <c r="F8" s="688">
        <v>0</v>
      </c>
      <c r="G8" s="688">
        <v>0</v>
      </c>
      <c r="H8" s="688">
        <v>780112.25459720287</v>
      </c>
      <c r="I8" s="688">
        <v>25503.369712794763</v>
      </c>
      <c r="J8" s="688">
        <v>121262.80941501619</v>
      </c>
      <c r="K8" s="688">
        <v>0</v>
      </c>
      <c r="L8" s="688">
        <v>1624143.7082370988</v>
      </c>
      <c r="M8" s="688">
        <v>4707.7</v>
      </c>
      <c r="N8" s="688">
        <v>0</v>
      </c>
      <c r="O8" s="688">
        <v>1026106.4519417619</v>
      </c>
      <c r="P8" s="688">
        <v>258011.90629533704</v>
      </c>
      <c r="Q8" s="688">
        <v>0</v>
      </c>
      <c r="R8" s="688">
        <v>144338.21</v>
      </c>
      <c r="S8" s="688">
        <v>0</v>
      </c>
      <c r="T8" s="688">
        <v>0</v>
      </c>
      <c r="U8" s="688">
        <v>0</v>
      </c>
      <c r="V8" s="688">
        <v>0</v>
      </c>
      <c r="W8" s="688">
        <v>0</v>
      </c>
      <c r="X8" s="688">
        <v>0</v>
      </c>
      <c r="Y8" s="688">
        <v>0</v>
      </c>
      <c r="Z8" s="688">
        <v>0</v>
      </c>
      <c r="AA8" s="688">
        <v>0</v>
      </c>
    </row>
    <row r="9" spans="1:28">
      <c r="A9" s="493">
        <v>1.1000000000000001</v>
      </c>
      <c r="B9" s="510" t="s">
        <v>562</v>
      </c>
      <c r="C9" s="693"/>
      <c r="D9" s="688"/>
      <c r="E9" s="688"/>
      <c r="F9" s="688"/>
      <c r="G9" s="688"/>
      <c r="H9" s="688"/>
      <c r="I9" s="688"/>
      <c r="J9" s="688"/>
      <c r="K9" s="688"/>
      <c r="L9" s="688"/>
      <c r="M9" s="688"/>
      <c r="N9" s="688"/>
      <c r="O9" s="688"/>
      <c r="P9" s="688"/>
      <c r="Q9" s="688"/>
      <c r="R9" s="688"/>
      <c r="S9" s="688"/>
      <c r="T9" s="688"/>
      <c r="U9" s="688"/>
      <c r="V9" s="688"/>
      <c r="W9" s="688"/>
      <c r="X9" s="688"/>
      <c r="Y9" s="688"/>
      <c r="Z9" s="688"/>
      <c r="AA9" s="688"/>
    </row>
    <row r="10" spans="1:28">
      <c r="A10" s="493">
        <v>1.2</v>
      </c>
      <c r="B10" s="510" t="s">
        <v>563</v>
      </c>
      <c r="C10" s="693"/>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688"/>
    </row>
    <row r="11" spans="1:28">
      <c r="A11" s="493">
        <v>1.3</v>
      </c>
      <c r="B11" s="510" t="s">
        <v>564</v>
      </c>
      <c r="C11" s="693"/>
      <c r="D11" s="688"/>
      <c r="E11" s="688"/>
      <c r="F11" s="688"/>
      <c r="G11" s="688"/>
      <c r="H11" s="688"/>
      <c r="I11" s="688"/>
      <c r="J11" s="688"/>
      <c r="K11" s="688"/>
      <c r="L11" s="688"/>
      <c r="M11" s="688"/>
      <c r="N11" s="688"/>
      <c r="O11" s="688"/>
      <c r="P11" s="688"/>
      <c r="Q11" s="688"/>
      <c r="R11" s="688"/>
      <c r="S11" s="688"/>
      <c r="T11" s="688"/>
      <c r="U11" s="688"/>
      <c r="V11" s="688"/>
      <c r="W11" s="688"/>
      <c r="X11" s="688"/>
      <c r="Y11" s="688"/>
      <c r="Z11" s="688"/>
      <c r="AA11" s="688"/>
    </row>
    <row r="12" spans="1:28">
      <c r="A12" s="493">
        <v>1.4</v>
      </c>
      <c r="B12" s="510" t="s">
        <v>565</v>
      </c>
      <c r="C12" s="693"/>
      <c r="D12" s="688"/>
      <c r="E12" s="688"/>
      <c r="F12" s="688"/>
      <c r="G12" s="688"/>
      <c r="H12" s="688"/>
      <c r="I12" s="688"/>
      <c r="J12" s="688"/>
      <c r="K12" s="688"/>
      <c r="L12" s="688"/>
      <c r="M12" s="688"/>
      <c r="N12" s="688"/>
      <c r="O12" s="688"/>
      <c r="P12" s="688"/>
      <c r="Q12" s="688"/>
      <c r="R12" s="688"/>
      <c r="S12" s="688"/>
      <c r="T12" s="688"/>
      <c r="U12" s="688"/>
      <c r="V12" s="688"/>
      <c r="W12" s="688"/>
      <c r="X12" s="688"/>
      <c r="Y12" s="688"/>
      <c r="Z12" s="688"/>
      <c r="AA12" s="688"/>
    </row>
    <row r="13" spans="1:28">
      <c r="A13" s="493">
        <v>1.5</v>
      </c>
      <c r="B13" s="510" t="s">
        <v>566</v>
      </c>
      <c r="C13" s="693">
        <v>97406204.97437194</v>
      </c>
      <c r="D13" s="688">
        <v>96461324.356556416</v>
      </c>
      <c r="E13" s="688">
        <v>490.11931937172773</v>
      </c>
      <c r="F13" s="688">
        <v>0</v>
      </c>
      <c r="G13" s="688">
        <v>0</v>
      </c>
      <c r="H13" s="688">
        <v>2376.1916483516484</v>
      </c>
      <c r="I13" s="688">
        <v>627.57000000000005</v>
      </c>
      <c r="J13" s="688">
        <v>1748.6216483516484</v>
      </c>
      <c r="K13" s="688">
        <v>0</v>
      </c>
      <c r="L13" s="688">
        <v>942504.42616717075</v>
      </c>
      <c r="M13" s="688">
        <v>0</v>
      </c>
      <c r="N13" s="688">
        <v>0</v>
      </c>
      <c r="O13" s="688">
        <v>650244.12402985082</v>
      </c>
      <c r="P13" s="688">
        <v>147922.09213732003</v>
      </c>
      <c r="Q13" s="688">
        <v>0</v>
      </c>
      <c r="R13" s="688">
        <v>144338.21</v>
      </c>
      <c r="S13" s="688">
        <v>0</v>
      </c>
      <c r="T13" s="688"/>
      <c r="U13" s="688"/>
      <c r="V13" s="688"/>
      <c r="W13" s="688"/>
      <c r="X13" s="688"/>
      <c r="Y13" s="688"/>
      <c r="Z13" s="688"/>
      <c r="AA13" s="688"/>
    </row>
    <row r="14" spans="1:28">
      <c r="A14" s="493">
        <v>1.6</v>
      </c>
      <c r="B14" s="510" t="s">
        <v>567</v>
      </c>
      <c r="C14" s="693">
        <v>30485328.703087687</v>
      </c>
      <c r="D14" s="688">
        <v>29025953.358068906</v>
      </c>
      <c r="E14" s="688">
        <v>366577.18709405005</v>
      </c>
      <c r="F14" s="688">
        <v>0</v>
      </c>
      <c r="G14" s="688">
        <v>0</v>
      </c>
      <c r="H14" s="688">
        <v>777736.06294885126</v>
      </c>
      <c r="I14" s="688">
        <v>24875.799712794764</v>
      </c>
      <c r="J14" s="688">
        <v>119514.18776666455</v>
      </c>
      <c r="K14" s="688">
        <v>0</v>
      </c>
      <c r="L14" s="688">
        <v>681639.28206992801</v>
      </c>
      <c r="M14" s="688">
        <v>4707.7</v>
      </c>
      <c r="N14" s="688">
        <v>0</v>
      </c>
      <c r="O14" s="688">
        <v>375862.32791191101</v>
      </c>
      <c r="P14" s="688">
        <v>110089.81415801702</v>
      </c>
      <c r="Q14" s="688">
        <v>0</v>
      </c>
      <c r="R14" s="688">
        <v>0</v>
      </c>
      <c r="S14" s="688">
        <v>0</v>
      </c>
      <c r="T14" s="688"/>
      <c r="U14" s="688"/>
      <c r="V14" s="688"/>
      <c r="W14" s="688"/>
      <c r="X14" s="688"/>
      <c r="Y14" s="688"/>
      <c r="Z14" s="688"/>
      <c r="AA14" s="688"/>
    </row>
    <row r="15" spans="1:28">
      <c r="A15" s="519">
        <v>2</v>
      </c>
      <c r="B15" s="496" t="s">
        <v>568</v>
      </c>
      <c r="C15" s="690">
        <v>24527542.640000001</v>
      </c>
      <c r="D15" s="688">
        <v>24527542.640000001</v>
      </c>
      <c r="E15" s="688"/>
      <c r="F15" s="688"/>
      <c r="G15" s="688"/>
      <c r="H15" s="688"/>
      <c r="I15" s="688"/>
      <c r="J15" s="688"/>
      <c r="K15" s="688"/>
      <c r="L15" s="688"/>
      <c r="M15" s="688"/>
      <c r="N15" s="688"/>
      <c r="O15" s="688"/>
      <c r="P15" s="688"/>
      <c r="Q15" s="688"/>
      <c r="R15" s="688"/>
      <c r="S15" s="688"/>
      <c r="T15" s="688"/>
      <c r="U15" s="688"/>
      <c r="V15" s="688"/>
      <c r="W15" s="688"/>
      <c r="X15" s="688"/>
      <c r="Y15" s="688"/>
      <c r="Z15" s="688"/>
      <c r="AA15" s="688"/>
    </row>
    <row r="16" spans="1:28">
      <c r="A16" s="493">
        <v>2.1</v>
      </c>
      <c r="B16" s="510" t="s">
        <v>562</v>
      </c>
      <c r="C16" s="693"/>
      <c r="D16" s="688"/>
      <c r="E16" s="688"/>
      <c r="F16" s="688"/>
      <c r="G16" s="688"/>
      <c r="H16" s="688"/>
      <c r="I16" s="688"/>
      <c r="J16" s="688"/>
      <c r="K16" s="688"/>
      <c r="L16" s="688"/>
      <c r="M16" s="688"/>
      <c r="N16" s="688"/>
      <c r="O16" s="688"/>
      <c r="P16" s="688"/>
      <c r="Q16" s="688"/>
      <c r="R16" s="688"/>
      <c r="S16" s="688"/>
      <c r="T16" s="688"/>
      <c r="U16" s="688"/>
      <c r="V16" s="688"/>
      <c r="W16" s="688"/>
      <c r="X16" s="688"/>
      <c r="Y16" s="688"/>
      <c r="Z16" s="688"/>
      <c r="AA16" s="688"/>
    </row>
    <row r="17" spans="1:27">
      <c r="A17" s="493">
        <v>2.2000000000000002</v>
      </c>
      <c r="B17" s="510" t="s">
        <v>563</v>
      </c>
      <c r="C17" s="693">
        <v>24527542.640000001</v>
      </c>
      <c r="D17" s="688">
        <v>24527542.640000001</v>
      </c>
      <c r="E17" s="688"/>
      <c r="F17" s="688"/>
      <c r="G17" s="688"/>
      <c r="H17" s="688"/>
      <c r="I17" s="688"/>
      <c r="J17" s="688"/>
      <c r="K17" s="688"/>
      <c r="L17" s="688"/>
      <c r="M17" s="688"/>
      <c r="N17" s="688"/>
      <c r="O17" s="688"/>
      <c r="P17" s="688"/>
      <c r="Q17" s="688"/>
      <c r="R17" s="688"/>
      <c r="S17" s="688"/>
      <c r="T17" s="688"/>
      <c r="U17" s="688"/>
      <c r="V17" s="688"/>
      <c r="W17" s="688"/>
      <c r="X17" s="688"/>
      <c r="Y17" s="688"/>
      <c r="Z17" s="688"/>
      <c r="AA17" s="688"/>
    </row>
    <row r="18" spans="1:27">
      <c r="A18" s="493">
        <v>2.2999999999999998</v>
      </c>
      <c r="B18" s="510" t="s">
        <v>564</v>
      </c>
      <c r="C18" s="693"/>
      <c r="D18" s="688"/>
      <c r="E18" s="688"/>
      <c r="F18" s="688"/>
      <c r="G18" s="688"/>
      <c r="H18" s="688"/>
      <c r="I18" s="688"/>
      <c r="J18" s="688"/>
      <c r="K18" s="688"/>
      <c r="L18" s="688"/>
      <c r="M18" s="688"/>
      <c r="N18" s="688"/>
      <c r="O18" s="688"/>
      <c r="P18" s="688"/>
      <c r="Q18" s="688"/>
      <c r="R18" s="688"/>
      <c r="S18" s="688"/>
      <c r="T18" s="688"/>
      <c r="U18" s="688"/>
      <c r="V18" s="688"/>
      <c r="W18" s="688"/>
      <c r="X18" s="688"/>
      <c r="Y18" s="688"/>
      <c r="Z18" s="688"/>
      <c r="AA18" s="688"/>
    </row>
    <row r="19" spans="1:27">
      <c r="A19" s="493">
        <v>2.4</v>
      </c>
      <c r="B19" s="510" t="s">
        <v>565</v>
      </c>
      <c r="C19" s="693"/>
      <c r="D19" s="688"/>
      <c r="E19" s="688"/>
      <c r="F19" s="688"/>
      <c r="G19" s="688"/>
      <c r="H19" s="688"/>
      <c r="I19" s="688"/>
      <c r="J19" s="688"/>
      <c r="K19" s="688"/>
      <c r="L19" s="688"/>
      <c r="M19" s="688"/>
      <c r="N19" s="688"/>
      <c r="O19" s="688"/>
      <c r="P19" s="688"/>
      <c r="Q19" s="688"/>
      <c r="R19" s="688"/>
      <c r="S19" s="688"/>
      <c r="T19" s="688"/>
      <c r="U19" s="688"/>
      <c r="V19" s="688"/>
      <c r="W19" s="688"/>
      <c r="X19" s="688"/>
      <c r="Y19" s="688"/>
      <c r="Z19" s="688"/>
      <c r="AA19" s="688"/>
    </row>
    <row r="20" spans="1:27">
      <c r="A20" s="493">
        <v>2.5</v>
      </c>
      <c r="B20" s="510" t="s">
        <v>566</v>
      </c>
      <c r="C20" s="693"/>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row>
    <row r="21" spans="1:27">
      <c r="A21" s="493">
        <v>2.6</v>
      </c>
      <c r="B21" s="510" t="s">
        <v>567</v>
      </c>
      <c r="C21" s="693"/>
      <c r="D21" s="688"/>
      <c r="E21" s="688"/>
      <c r="F21" s="688"/>
      <c r="G21" s="688"/>
      <c r="H21" s="688"/>
      <c r="I21" s="688"/>
      <c r="J21" s="688"/>
      <c r="K21" s="688"/>
      <c r="L21" s="688"/>
      <c r="M21" s="688"/>
      <c r="N21" s="688"/>
      <c r="O21" s="688"/>
      <c r="P21" s="688"/>
      <c r="Q21" s="688"/>
      <c r="R21" s="688"/>
      <c r="S21" s="688"/>
      <c r="T21" s="688"/>
      <c r="U21" s="688"/>
      <c r="V21" s="688"/>
      <c r="W21" s="688"/>
      <c r="X21" s="688"/>
      <c r="Y21" s="688"/>
      <c r="Z21" s="688"/>
      <c r="AA21" s="688"/>
    </row>
    <row r="22" spans="1:27">
      <c r="A22" s="519">
        <v>3</v>
      </c>
      <c r="B22" s="496" t="s">
        <v>569</v>
      </c>
      <c r="C22" s="690">
        <v>21885922.210000001</v>
      </c>
      <c r="D22" s="690">
        <v>13417986.609999999</v>
      </c>
      <c r="E22" s="694"/>
      <c r="F22" s="694"/>
      <c r="G22" s="694"/>
      <c r="H22" s="690"/>
      <c r="I22" s="694"/>
      <c r="J22" s="694"/>
      <c r="K22" s="694"/>
      <c r="L22" s="690"/>
      <c r="M22" s="694"/>
      <c r="N22" s="694"/>
      <c r="O22" s="694"/>
      <c r="P22" s="694"/>
      <c r="Q22" s="694"/>
      <c r="R22" s="694"/>
      <c r="S22" s="694"/>
      <c r="T22" s="690"/>
      <c r="U22" s="694"/>
      <c r="V22" s="694"/>
      <c r="W22" s="694"/>
      <c r="X22" s="694"/>
      <c r="Y22" s="694"/>
      <c r="Z22" s="694"/>
      <c r="AA22" s="694"/>
    </row>
    <row r="23" spans="1:27">
      <c r="A23" s="493">
        <v>3.1</v>
      </c>
      <c r="B23" s="510" t="s">
        <v>562</v>
      </c>
      <c r="C23" s="693"/>
      <c r="D23" s="690"/>
      <c r="E23" s="694"/>
      <c r="F23" s="694"/>
      <c r="G23" s="694"/>
      <c r="H23" s="690"/>
      <c r="I23" s="694"/>
      <c r="J23" s="694"/>
      <c r="K23" s="694"/>
      <c r="L23" s="690"/>
      <c r="M23" s="694"/>
      <c r="N23" s="694"/>
      <c r="O23" s="694"/>
      <c r="P23" s="694"/>
      <c r="Q23" s="694"/>
      <c r="R23" s="694"/>
      <c r="S23" s="694"/>
      <c r="T23" s="690"/>
      <c r="U23" s="694"/>
      <c r="V23" s="694"/>
      <c r="W23" s="694"/>
      <c r="X23" s="694"/>
      <c r="Y23" s="694"/>
      <c r="Z23" s="694"/>
      <c r="AA23" s="694"/>
    </row>
    <row r="24" spans="1:27">
      <c r="A24" s="493">
        <v>3.2</v>
      </c>
      <c r="B24" s="510" t="s">
        <v>563</v>
      </c>
      <c r="C24" s="693"/>
      <c r="D24" s="690"/>
      <c r="E24" s="694"/>
      <c r="F24" s="694"/>
      <c r="G24" s="694"/>
      <c r="H24" s="690"/>
      <c r="I24" s="694"/>
      <c r="J24" s="694"/>
      <c r="K24" s="694"/>
      <c r="L24" s="690"/>
      <c r="M24" s="694"/>
      <c r="N24" s="694"/>
      <c r="O24" s="694"/>
      <c r="P24" s="694"/>
      <c r="Q24" s="694"/>
      <c r="R24" s="694"/>
      <c r="S24" s="694"/>
      <c r="T24" s="690"/>
      <c r="U24" s="694"/>
      <c r="V24" s="694"/>
      <c r="W24" s="694"/>
      <c r="X24" s="694"/>
      <c r="Y24" s="694"/>
      <c r="Z24" s="694"/>
      <c r="AA24" s="694"/>
    </row>
    <row r="25" spans="1:27">
      <c r="A25" s="493">
        <v>3.3</v>
      </c>
      <c r="B25" s="510" t="s">
        <v>564</v>
      </c>
      <c r="C25" s="693"/>
      <c r="D25" s="690"/>
      <c r="E25" s="694"/>
      <c r="F25" s="694"/>
      <c r="G25" s="694"/>
      <c r="H25" s="690"/>
      <c r="I25" s="694"/>
      <c r="J25" s="694"/>
      <c r="K25" s="694"/>
      <c r="L25" s="690"/>
      <c r="M25" s="694"/>
      <c r="N25" s="694"/>
      <c r="O25" s="694"/>
      <c r="P25" s="694"/>
      <c r="Q25" s="694"/>
      <c r="R25" s="694"/>
      <c r="S25" s="694"/>
      <c r="T25" s="690"/>
      <c r="U25" s="694"/>
      <c r="V25" s="694"/>
      <c r="W25" s="694"/>
      <c r="X25" s="694"/>
      <c r="Y25" s="694"/>
      <c r="Z25" s="694"/>
      <c r="AA25" s="694"/>
    </row>
    <row r="26" spans="1:27">
      <c r="A26" s="493">
        <v>3.4</v>
      </c>
      <c r="B26" s="510" t="s">
        <v>565</v>
      </c>
      <c r="C26" s="693"/>
      <c r="D26" s="690"/>
      <c r="E26" s="694"/>
      <c r="F26" s="694"/>
      <c r="G26" s="694"/>
      <c r="H26" s="690"/>
      <c r="I26" s="694"/>
      <c r="J26" s="694"/>
      <c r="K26" s="694"/>
      <c r="L26" s="690"/>
      <c r="M26" s="694"/>
      <c r="N26" s="694"/>
      <c r="O26" s="694"/>
      <c r="P26" s="694"/>
      <c r="Q26" s="694"/>
      <c r="R26" s="694"/>
      <c r="S26" s="694"/>
      <c r="T26" s="690"/>
      <c r="U26" s="694"/>
      <c r="V26" s="694"/>
      <c r="W26" s="694"/>
      <c r="X26" s="694"/>
      <c r="Y26" s="694"/>
      <c r="Z26" s="694"/>
      <c r="AA26" s="694"/>
    </row>
    <row r="27" spans="1:27">
      <c r="A27" s="493">
        <v>3.5</v>
      </c>
      <c r="B27" s="510" t="s">
        <v>566</v>
      </c>
      <c r="C27" s="693">
        <v>13417986.609999999</v>
      </c>
      <c r="D27" s="690">
        <v>13417986.609999999</v>
      </c>
      <c r="E27" s="694"/>
      <c r="F27" s="694"/>
      <c r="G27" s="694"/>
      <c r="H27" s="690"/>
      <c r="I27" s="694"/>
      <c r="J27" s="694"/>
      <c r="K27" s="694"/>
      <c r="L27" s="690"/>
      <c r="M27" s="694"/>
      <c r="N27" s="694"/>
      <c r="O27" s="694"/>
      <c r="P27" s="694"/>
      <c r="Q27" s="694"/>
      <c r="R27" s="694"/>
      <c r="S27" s="694"/>
      <c r="T27" s="690"/>
      <c r="U27" s="694"/>
      <c r="V27" s="694"/>
      <c r="W27" s="694"/>
      <c r="X27" s="694"/>
      <c r="Y27" s="694"/>
      <c r="Z27" s="694"/>
      <c r="AA27" s="694"/>
    </row>
    <row r="28" spans="1:27">
      <c r="A28" s="493">
        <v>3.6</v>
      </c>
      <c r="B28" s="510" t="s">
        <v>567</v>
      </c>
      <c r="C28" s="693">
        <v>8467935.5999999996</v>
      </c>
      <c r="D28" s="690"/>
      <c r="E28" s="694"/>
      <c r="F28" s="694"/>
      <c r="G28" s="694"/>
      <c r="H28" s="690"/>
      <c r="I28" s="694"/>
      <c r="J28" s="694"/>
      <c r="K28" s="694"/>
      <c r="L28" s="690"/>
      <c r="M28" s="694"/>
      <c r="N28" s="694"/>
      <c r="O28" s="694"/>
      <c r="P28" s="694"/>
      <c r="Q28" s="694"/>
      <c r="R28" s="694"/>
      <c r="S28" s="694"/>
      <c r="T28" s="690"/>
      <c r="U28" s="694"/>
      <c r="V28" s="694"/>
      <c r="W28" s="694"/>
      <c r="X28" s="694"/>
      <c r="Y28" s="694"/>
      <c r="Z28" s="694"/>
      <c r="AA28" s="694"/>
    </row>
    <row r="55" spans="3:27">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row>
    <row r="56" spans="3:27">
      <c r="C56" s="761"/>
      <c r="D56" s="761"/>
      <c r="E56" s="761"/>
      <c r="F56" s="761"/>
      <c r="G56" s="761"/>
      <c r="H56" s="761"/>
      <c r="I56" s="761"/>
      <c r="J56" s="761"/>
      <c r="K56" s="761"/>
      <c r="L56" s="761"/>
      <c r="M56" s="761"/>
      <c r="N56" s="761"/>
      <c r="O56" s="761"/>
      <c r="P56" s="761"/>
      <c r="Q56" s="761"/>
      <c r="R56" s="761"/>
      <c r="S56" s="761"/>
      <c r="T56" s="761"/>
      <c r="U56" s="761"/>
      <c r="V56" s="761"/>
      <c r="W56" s="761"/>
      <c r="X56" s="761"/>
      <c r="Y56" s="761"/>
      <c r="Z56" s="761"/>
      <c r="AA56" s="761"/>
    </row>
    <row r="57" spans="3:27">
      <c r="C57" s="761"/>
      <c r="D57" s="761"/>
      <c r="E57" s="761"/>
      <c r="F57" s="761"/>
      <c r="G57" s="761"/>
      <c r="H57" s="761"/>
      <c r="I57" s="761"/>
      <c r="J57" s="761"/>
      <c r="K57" s="761"/>
      <c r="L57" s="761"/>
      <c r="M57" s="761"/>
      <c r="N57" s="761"/>
      <c r="O57" s="761"/>
      <c r="P57" s="761"/>
      <c r="Q57" s="761"/>
      <c r="R57" s="761"/>
      <c r="S57" s="761"/>
      <c r="T57" s="761"/>
      <c r="U57" s="761"/>
      <c r="V57" s="761"/>
      <c r="W57" s="761"/>
      <c r="X57" s="761"/>
      <c r="Y57" s="761"/>
      <c r="Z57" s="761"/>
      <c r="AA57" s="761"/>
    </row>
    <row r="58" spans="3:27">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row>
    <row r="59" spans="3:27">
      <c r="C59" s="761"/>
      <c r="D59" s="761"/>
      <c r="E59" s="761"/>
      <c r="F59" s="761"/>
      <c r="G59" s="761"/>
      <c r="H59" s="761"/>
      <c r="I59" s="761"/>
      <c r="J59" s="761"/>
      <c r="K59" s="761"/>
      <c r="L59" s="761"/>
      <c r="M59" s="761"/>
      <c r="N59" s="761"/>
      <c r="O59" s="761"/>
      <c r="P59" s="761"/>
      <c r="Q59" s="761"/>
      <c r="R59" s="761"/>
      <c r="S59" s="761"/>
      <c r="T59" s="761"/>
      <c r="U59" s="761"/>
      <c r="V59" s="761"/>
      <c r="W59" s="761"/>
      <c r="X59" s="761"/>
      <c r="Y59" s="761"/>
      <c r="Z59" s="761"/>
      <c r="AA59" s="761"/>
    </row>
    <row r="60" spans="3:27">
      <c r="C60" s="761"/>
      <c r="D60" s="761"/>
      <c r="E60" s="761"/>
      <c r="F60" s="761"/>
      <c r="G60" s="761"/>
      <c r="H60" s="761"/>
      <c r="I60" s="761"/>
      <c r="J60" s="761"/>
      <c r="K60" s="761"/>
      <c r="L60" s="761"/>
      <c r="M60" s="761"/>
      <c r="N60" s="761"/>
      <c r="O60" s="761"/>
      <c r="P60" s="761"/>
      <c r="Q60" s="761"/>
      <c r="R60" s="761"/>
      <c r="S60" s="761"/>
      <c r="T60" s="761"/>
      <c r="U60" s="761"/>
      <c r="V60" s="761"/>
      <c r="W60" s="761"/>
      <c r="X60" s="761"/>
      <c r="Y60" s="761"/>
      <c r="Z60" s="761"/>
      <c r="AA60" s="761"/>
    </row>
    <row r="61" spans="3:27">
      <c r="C61" s="761"/>
      <c r="D61" s="761"/>
      <c r="E61" s="761"/>
      <c r="F61" s="761"/>
      <c r="G61" s="761"/>
      <c r="H61" s="761"/>
      <c r="I61" s="761"/>
      <c r="J61" s="761"/>
      <c r="K61" s="761"/>
      <c r="L61" s="761"/>
      <c r="M61" s="761"/>
      <c r="N61" s="761"/>
      <c r="O61" s="761"/>
      <c r="P61" s="761"/>
      <c r="Q61" s="761"/>
      <c r="R61" s="761"/>
      <c r="S61" s="761"/>
      <c r="T61" s="761"/>
      <c r="U61" s="761"/>
      <c r="V61" s="761"/>
      <c r="W61" s="761"/>
      <c r="X61" s="761"/>
      <c r="Y61" s="761"/>
      <c r="Z61" s="761"/>
      <c r="AA61" s="761"/>
    </row>
    <row r="62" spans="3:27">
      <c r="C62" s="761"/>
      <c r="D62" s="761"/>
      <c r="E62" s="761"/>
      <c r="F62" s="761"/>
      <c r="G62" s="761"/>
      <c r="H62" s="761"/>
      <c r="I62" s="761"/>
      <c r="J62" s="761"/>
      <c r="K62" s="761"/>
      <c r="L62" s="761"/>
      <c r="M62" s="761"/>
      <c r="N62" s="761"/>
      <c r="O62" s="761"/>
      <c r="P62" s="761"/>
      <c r="Q62" s="761"/>
      <c r="R62" s="761"/>
      <c r="S62" s="761"/>
      <c r="T62" s="761"/>
      <c r="U62" s="761"/>
      <c r="V62" s="761"/>
      <c r="W62" s="761"/>
      <c r="X62" s="761"/>
      <c r="Y62" s="761"/>
      <c r="Z62" s="761"/>
      <c r="AA62" s="761"/>
    </row>
    <row r="63" spans="3:27">
      <c r="C63" s="761"/>
      <c r="D63" s="761"/>
      <c r="E63" s="761"/>
      <c r="F63" s="761"/>
      <c r="G63" s="761"/>
      <c r="H63" s="761"/>
      <c r="I63" s="761"/>
      <c r="J63" s="761"/>
      <c r="K63" s="761"/>
      <c r="L63" s="761"/>
      <c r="M63" s="761"/>
      <c r="N63" s="761"/>
      <c r="O63" s="761"/>
      <c r="P63" s="761"/>
      <c r="Q63" s="761"/>
      <c r="R63" s="761"/>
      <c r="S63" s="761"/>
      <c r="T63" s="761"/>
      <c r="U63" s="761"/>
      <c r="V63" s="761"/>
      <c r="W63" s="761"/>
      <c r="X63" s="761"/>
      <c r="Y63" s="761"/>
      <c r="Z63" s="761"/>
      <c r="AA63" s="761"/>
    </row>
    <row r="64" spans="3:27">
      <c r="C64" s="761"/>
      <c r="D64" s="761"/>
      <c r="E64" s="761"/>
      <c r="F64" s="761"/>
      <c r="G64" s="761"/>
      <c r="H64" s="761"/>
      <c r="I64" s="761"/>
      <c r="J64" s="761"/>
      <c r="K64" s="761"/>
      <c r="L64" s="761"/>
      <c r="M64" s="761"/>
      <c r="N64" s="761"/>
      <c r="O64" s="761"/>
      <c r="P64" s="761"/>
      <c r="Q64" s="761"/>
      <c r="R64" s="761"/>
      <c r="S64" s="761"/>
      <c r="T64" s="761"/>
      <c r="U64" s="761"/>
      <c r="V64" s="761"/>
      <c r="W64" s="761"/>
      <c r="X64" s="761"/>
      <c r="Y64" s="761"/>
      <c r="Z64" s="761"/>
      <c r="AA64" s="761"/>
    </row>
    <row r="65" spans="3:27">
      <c r="C65" s="761"/>
      <c r="D65" s="761"/>
      <c r="E65" s="761"/>
      <c r="F65" s="761"/>
      <c r="G65" s="761"/>
      <c r="H65" s="761"/>
      <c r="I65" s="761"/>
      <c r="J65" s="761"/>
      <c r="K65" s="761"/>
      <c r="L65" s="761"/>
      <c r="M65" s="761"/>
      <c r="N65" s="761"/>
      <c r="O65" s="761"/>
      <c r="P65" s="761"/>
      <c r="Q65" s="761"/>
      <c r="R65" s="761"/>
      <c r="S65" s="761"/>
      <c r="T65" s="761"/>
      <c r="U65" s="761"/>
      <c r="V65" s="761"/>
      <c r="W65" s="761"/>
      <c r="X65" s="761"/>
      <c r="Y65" s="761"/>
      <c r="Z65" s="761"/>
      <c r="AA65" s="761"/>
    </row>
    <row r="66" spans="3:27">
      <c r="C66" s="761"/>
      <c r="D66" s="761"/>
      <c r="E66" s="761"/>
      <c r="F66" s="761"/>
      <c r="G66" s="761"/>
      <c r="H66" s="761"/>
      <c r="I66" s="761"/>
      <c r="J66" s="761"/>
      <c r="K66" s="761"/>
      <c r="L66" s="761"/>
      <c r="M66" s="761"/>
      <c r="N66" s="761"/>
      <c r="O66" s="761"/>
      <c r="P66" s="761"/>
      <c r="Q66" s="761"/>
      <c r="R66" s="761"/>
      <c r="S66" s="761"/>
      <c r="T66" s="761"/>
      <c r="U66" s="761"/>
      <c r="V66" s="761"/>
      <c r="W66" s="761"/>
      <c r="X66" s="761"/>
      <c r="Y66" s="761"/>
      <c r="Z66" s="761"/>
      <c r="AA66" s="761"/>
    </row>
    <row r="67" spans="3:27">
      <c r="C67" s="761"/>
      <c r="D67" s="761"/>
      <c r="E67" s="761"/>
      <c r="F67" s="761"/>
      <c r="G67" s="761"/>
      <c r="H67" s="761"/>
      <c r="I67" s="761"/>
      <c r="J67" s="761"/>
      <c r="K67" s="761"/>
      <c r="L67" s="761"/>
      <c r="M67" s="761"/>
      <c r="N67" s="761"/>
      <c r="O67" s="761"/>
      <c r="P67" s="761"/>
      <c r="Q67" s="761"/>
      <c r="R67" s="761"/>
      <c r="S67" s="761"/>
      <c r="T67" s="761"/>
      <c r="U67" s="761"/>
      <c r="V67" s="761"/>
      <c r="W67" s="761"/>
      <c r="X67" s="761"/>
      <c r="Y67" s="761"/>
      <c r="Z67" s="761"/>
      <c r="AA67" s="761"/>
    </row>
    <row r="68" spans="3:27">
      <c r="C68" s="761"/>
      <c r="D68" s="761"/>
      <c r="E68" s="761"/>
      <c r="F68" s="761"/>
      <c r="G68" s="761"/>
      <c r="H68" s="761"/>
      <c r="I68" s="761"/>
      <c r="J68" s="761"/>
      <c r="K68" s="761"/>
      <c r="L68" s="761"/>
      <c r="M68" s="761"/>
      <c r="N68" s="761"/>
      <c r="O68" s="761"/>
      <c r="P68" s="761"/>
      <c r="Q68" s="761"/>
      <c r="R68" s="761"/>
      <c r="S68" s="761"/>
      <c r="T68" s="761"/>
      <c r="U68" s="761"/>
      <c r="V68" s="761"/>
      <c r="W68" s="761"/>
      <c r="X68" s="761"/>
      <c r="Y68" s="761"/>
      <c r="Z68" s="761"/>
      <c r="AA68" s="761"/>
    </row>
    <row r="69" spans="3:27">
      <c r="C69" s="761"/>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row>
    <row r="70" spans="3:27">
      <c r="C70" s="761"/>
      <c r="D70" s="761"/>
      <c r="E70" s="761"/>
      <c r="F70" s="761"/>
      <c r="G70" s="761"/>
      <c r="H70" s="761"/>
      <c r="I70" s="761"/>
      <c r="J70" s="761"/>
      <c r="K70" s="761"/>
      <c r="L70" s="761"/>
      <c r="M70" s="761"/>
      <c r="N70" s="761"/>
      <c r="O70" s="761"/>
      <c r="P70" s="761"/>
      <c r="Q70" s="761"/>
      <c r="R70" s="761"/>
      <c r="S70" s="761"/>
      <c r="T70" s="761"/>
      <c r="U70" s="761"/>
      <c r="V70" s="761"/>
      <c r="W70" s="761"/>
      <c r="X70" s="761"/>
      <c r="Y70" s="761"/>
      <c r="Z70" s="761"/>
      <c r="AA70" s="761"/>
    </row>
    <row r="71" spans="3:27">
      <c r="C71" s="761"/>
      <c r="D71" s="761"/>
      <c r="E71" s="761"/>
      <c r="F71" s="761"/>
      <c r="G71" s="761"/>
      <c r="H71" s="761"/>
      <c r="I71" s="761"/>
      <c r="J71" s="761"/>
      <c r="K71" s="761"/>
      <c r="L71" s="761"/>
      <c r="M71" s="761"/>
      <c r="N71" s="761"/>
      <c r="O71" s="761"/>
      <c r="P71" s="761"/>
      <c r="Q71" s="761"/>
      <c r="R71" s="761"/>
      <c r="S71" s="761"/>
      <c r="T71" s="761"/>
      <c r="U71" s="761"/>
      <c r="V71" s="761"/>
      <c r="W71" s="761"/>
      <c r="X71" s="761"/>
      <c r="Y71" s="761"/>
      <c r="Z71" s="761"/>
      <c r="AA71" s="761"/>
    </row>
    <row r="72" spans="3:27">
      <c r="C72" s="761"/>
      <c r="D72" s="761"/>
      <c r="E72" s="761"/>
      <c r="F72" s="761"/>
      <c r="G72" s="761"/>
      <c r="H72" s="761"/>
      <c r="I72" s="761"/>
      <c r="J72" s="761"/>
      <c r="K72" s="761"/>
      <c r="L72" s="761"/>
      <c r="M72" s="761"/>
      <c r="N72" s="761"/>
      <c r="O72" s="761"/>
      <c r="P72" s="761"/>
      <c r="Q72" s="761"/>
      <c r="R72" s="761"/>
      <c r="S72" s="761"/>
      <c r="T72" s="761"/>
      <c r="U72" s="761"/>
      <c r="V72" s="761"/>
      <c r="W72" s="761"/>
      <c r="X72" s="761"/>
      <c r="Y72" s="761"/>
      <c r="Z72" s="761"/>
      <c r="AA72" s="761"/>
    </row>
    <row r="73" spans="3:27">
      <c r="C73" s="761"/>
      <c r="D73" s="761"/>
      <c r="E73" s="761"/>
      <c r="F73" s="761"/>
      <c r="G73" s="761"/>
      <c r="H73" s="761"/>
      <c r="I73" s="761"/>
      <c r="J73" s="761"/>
      <c r="K73" s="761"/>
      <c r="L73" s="761"/>
      <c r="M73" s="761"/>
      <c r="N73" s="761"/>
      <c r="O73" s="761"/>
      <c r="P73" s="761"/>
      <c r="Q73" s="761"/>
      <c r="R73" s="761"/>
      <c r="S73" s="761"/>
      <c r="T73" s="761"/>
      <c r="U73" s="761"/>
      <c r="V73" s="761"/>
      <c r="W73" s="761"/>
      <c r="X73" s="761"/>
      <c r="Y73" s="761"/>
      <c r="Z73" s="761"/>
      <c r="AA73" s="761"/>
    </row>
    <row r="74" spans="3:27">
      <c r="C74" s="761"/>
      <c r="D74" s="761"/>
      <c r="E74" s="761"/>
      <c r="F74" s="761"/>
      <c r="G74" s="761"/>
      <c r="H74" s="761"/>
      <c r="I74" s="761"/>
      <c r="J74" s="761"/>
      <c r="K74" s="761"/>
      <c r="L74" s="761"/>
      <c r="M74" s="761"/>
      <c r="N74" s="761"/>
      <c r="O74" s="761"/>
      <c r="P74" s="761"/>
      <c r="Q74" s="761"/>
      <c r="R74" s="761"/>
      <c r="S74" s="761"/>
      <c r="T74" s="761"/>
      <c r="U74" s="761"/>
      <c r="V74" s="761"/>
      <c r="W74" s="761"/>
      <c r="X74" s="761"/>
      <c r="Y74" s="761"/>
      <c r="Z74" s="761"/>
      <c r="AA74" s="761"/>
    </row>
    <row r="75" spans="3:27">
      <c r="C75" s="761"/>
      <c r="D75" s="761"/>
      <c r="E75" s="761"/>
      <c r="F75" s="761"/>
      <c r="G75" s="761"/>
      <c r="H75" s="761"/>
      <c r="I75" s="761"/>
      <c r="J75" s="761"/>
      <c r="K75" s="761"/>
      <c r="L75" s="761"/>
      <c r="M75" s="761"/>
      <c r="N75" s="761"/>
      <c r="O75" s="761"/>
      <c r="P75" s="761"/>
      <c r="Q75" s="761"/>
      <c r="R75" s="761"/>
      <c r="S75" s="761"/>
      <c r="T75" s="761"/>
      <c r="U75" s="761"/>
      <c r="V75" s="761"/>
      <c r="W75" s="761"/>
      <c r="X75" s="761"/>
      <c r="Y75" s="761"/>
      <c r="Z75" s="761"/>
      <c r="AA75" s="761"/>
    </row>
    <row r="76" spans="3:27">
      <c r="C76" s="761"/>
      <c r="D76" s="761"/>
      <c r="E76" s="761"/>
      <c r="F76" s="761"/>
      <c r="G76" s="761"/>
      <c r="H76" s="761"/>
      <c r="I76" s="761"/>
      <c r="J76" s="761"/>
      <c r="K76" s="761"/>
      <c r="L76" s="761"/>
      <c r="M76" s="761"/>
      <c r="N76" s="761"/>
      <c r="O76" s="761"/>
      <c r="P76" s="761"/>
      <c r="Q76" s="761"/>
      <c r="R76" s="761"/>
      <c r="S76" s="761"/>
      <c r="T76" s="761"/>
      <c r="U76" s="761"/>
      <c r="V76" s="761"/>
      <c r="W76" s="761"/>
      <c r="X76" s="761"/>
      <c r="Y76" s="761"/>
      <c r="Z76" s="761"/>
      <c r="AA76" s="761"/>
    </row>
    <row r="77" spans="3:27">
      <c r="C77" s="761"/>
      <c r="D77" s="761"/>
      <c r="E77" s="761"/>
      <c r="F77" s="761"/>
      <c r="G77" s="761"/>
      <c r="H77" s="761"/>
      <c r="I77" s="761"/>
      <c r="J77" s="761"/>
      <c r="K77" s="761"/>
      <c r="L77" s="761"/>
      <c r="M77" s="761"/>
      <c r="N77" s="761"/>
      <c r="O77" s="761"/>
      <c r="P77" s="761"/>
      <c r="Q77" s="761"/>
      <c r="R77" s="761"/>
      <c r="S77" s="761"/>
      <c r="T77" s="761"/>
      <c r="U77" s="761"/>
      <c r="V77" s="761"/>
      <c r="W77" s="761"/>
      <c r="X77" s="761"/>
      <c r="Y77" s="761"/>
      <c r="Z77" s="761"/>
      <c r="AA77" s="761"/>
    </row>
    <row r="78" spans="3:27">
      <c r="C78" s="761"/>
      <c r="D78" s="761"/>
      <c r="E78" s="761"/>
      <c r="F78" s="761"/>
      <c r="G78" s="761"/>
      <c r="H78" s="761"/>
      <c r="I78" s="761"/>
      <c r="J78" s="761"/>
      <c r="K78" s="761"/>
      <c r="L78" s="761"/>
      <c r="M78" s="761"/>
      <c r="N78" s="761"/>
      <c r="O78" s="761"/>
      <c r="P78" s="761"/>
      <c r="Q78" s="761"/>
      <c r="R78" s="761"/>
      <c r="S78" s="761"/>
      <c r="T78" s="761"/>
      <c r="U78" s="761"/>
      <c r="V78" s="761"/>
      <c r="W78" s="761"/>
      <c r="X78" s="761"/>
      <c r="Y78" s="761"/>
      <c r="Z78" s="761"/>
      <c r="AA78" s="761"/>
    </row>
    <row r="79" spans="3:27">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row>
    <row r="80" spans="3:27">
      <c r="C80" s="761"/>
      <c r="D80" s="761"/>
      <c r="E80" s="761"/>
      <c r="F80" s="761"/>
      <c r="G80" s="761"/>
      <c r="H80" s="761"/>
      <c r="I80" s="761"/>
      <c r="J80" s="761"/>
      <c r="K80" s="761"/>
      <c r="L80" s="761"/>
      <c r="M80" s="761"/>
      <c r="N80" s="761"/>
      <c r="O80" s="761"/>
      <c r="P80" s="761"/>
      <c r="Q80" s="761"/>
      <c r="R80" s="761"/>
      <c r="S80" s="761"/>
      <c r="T80" s="761"/>
      <c r="U80" s="761"/>
      <c r="V80" s="761"/>
      <c r="W80" s="761"/>
      <c r="X80" s="761"/>
      <c r="Y80" s="761"/>
      <c r="Z80" s="761"/>
      <c r="AA80" s="761"/>
    </row>
    <row r="81" spans="3:27">
      <c r="C81" s="761"/>
      <c r="D81" s="761"/>
      <c r="E81" s="761"/>
      <c r="F81" s="761"/>
      <c r="G81" s="761"/>
      <c r="H81" s="761"/>
      <c r="I81" s="761"/>
      <c r="J81" s="761"/>
      <c r="K81" s="761"/>
      <c r="L81" s="761"/>
      <c r="M81" s="761"/>
      <c r="N81" s="761"/>
      <c r="O81" s="761"/>
      <c r="P81" s="761"/>
      <c r="Q81" s="761"/>
      <c r="R81" s="761"/>
      <c r="S81" s="761"/>
      <c r="T81" s="761"/>
      <c r="U81" s="761"/>
      <c r="V81" s="761"/>
      <c r="W81" s="761"/>
      <c r="X81" s="761"/>
      <c r="Y81" s="761"/>
      <c r="Z81" s="761"/>
      <c r="AA81" s="761"/>
    </row>
    <row r="82" spans="3:27">
      <c r="C82" s="761"/>
      <c r="D82" s="761"/>
      <c r="E82" s="761"/>
      <c r="F82" s="761"/>
      <c r="G82" s="761"/>
      <c r="H82" s="761"/>
      <c r="I82" s="761"/>
      <c r="J82" s="761"/>
      <c r="K82" s="761"/>
      <c r="L82" s="761"/>
      <c r="M82" s="761"/>
      <c r="N82" s="761"/>
      <c r="O82" s="761"/>
      <c r="P82" s="761"/>
      <c r="Q82" s="761"/>
      <c r="R82" s="761"/>
      <c r="S82" s="761"/>
      <c r="T82" s="761"/>
      <c r="U82" s="761"/>
      <c r="V82" s="761"/>
      <c r="W82" s="761"/>
      <c r="X82" s="761"/>
      <c r="Y82" s="761"/>
      <c r="Z82" s="761"/>
      <c r="AA82" s="761"/>
    </row>
    <row r="83" spans="3:27">
      <c r="C83" s="761"/>
      <c r="D83" s="761"/>
      <c r="E83" s="761"/>
      <c r="F83" s="761"/>
      <c r="G83" s="761"/>
      <c r="H83" s="761"/>
      <c r="I83" s="761"/>
      <c r="J83" s="761"/>
      <c r="K83" s="761"/>
      <c r="L83" s="761"/>
      <c r="M83" s="761"/>
      <c r="N83" s="761"/>
      <c r="O83" s="761"/>
      <c r="P83" s="761"/>
      <c r="Q83" s="761"/>
      <c r="R83" s="761"/>
      <c r="S83" s="761"/>
      <c r="T83" s="761"/>
      <c r="U83" s="761"/>
      <c r="V83" s="761"/>
      <c r="W83" s="761"/>
      <c r="X83" s="761"/>
      <c r="Y83" s="761"/>
      <c r="Z83" s="761"/>
      <c r="AA83" s="761"/>
    </row>
    <row r="84" spans="3:27">
      <c r="C84" s="761"/>
      <c r="D84" s="761"/>
      <c r="E84" s="761"/>
      <c r="F84" s="761"/>
      <c r="G84" s="761"/>
      <c r="H84" s="761"/>
      <c r="I84" s="761"/>
      <c r="J84" s="761"/>
      <c r="K84" s="761"/>
      <c r="L84" s="761"/>
      <c r="M84" s="761"/>
      <c r="N84" s="761"/>
      <c r="O84" s="761"/>
      <c r="P84" s="761"/>
      <c r="Q84" s="761"/>
      <c r="R84" s="761"/>
      <c r="S84" s="761"/>
      <c r="T84" s="761"/>
      <c r="U84" s="761"/>
      <c r="V84" s="761"/>
      <c r="W84" s="761"/>
      <c r="X84" s="761"/>
      <c r="Y84" s="761"/>
      <c r="Z84" s="761"/>
      <c r="AA84" s="761"/>
    </row>
    <row r="85" spans="3:27">
      <c r="C85" s="761"/>
      <c r="D85" s="761"/>
      <c r="E85" s="761"/>
      <c r="F85" s="761"/>
      <c r="G85" s="761"/>
      <c r="H85" s="761"/>
      <c r="I85" s="761"/>
      <c r="J85" s="761"/>
      <c r="K85" s="761"/>
      <c r="L85" s="761"/>
      <c r="M85" s="761"/>
      <c r="N85" s="761"/>
      <c r="O85" s="761"/>
      <c r="P85" s="761"/>
      <c r="Q85" s="761"/>
      <c r="R85" s="761"/>
      <c r="S85" s="761"/>
      <c r="T85" s="761"/>
      <c r="U85" s="761"/>
      <c r="V85" s="761"/>
      <c r="W85" s="761"/>
      <c r="X85" s="761"/>
      <c r="Y85" s="761"/>
      <c r="Z85" s="761"/>
      <c r="AA85" s="761"/>
    </row>
    <row r="86" spans="3:27">
      <c r="C86" s="761"/>
      <c r="D86" s="761"/>
      <c r="E86" s="761"/>
      <c r="F86" s="761"/>
      <c r="G86" s="761"/>
      <c r="H86" s="761"/>
      <c r="I86" s="761"/>
      <c r="J86" s="761"/>
      <c r="K86" s="761"/>
      <c r="L86" s="761"/>
      <c r="M86" s="761"/>
      <c r="N86" s="761"/>
      <c r="O86" s="761"/>
      <c r="P86" s="761"/>
      <c r="Q86" s="761"/>
      <c r="R86" s="761"/>
      <c r="S86" s="761"/>
      <c r="T86" s="761"/>
      <c r="U86" s="761"/>
      <c r="V86" s="761"/>
      <c r="W86" s="761"/>
      <c r="X86" s="761"/>
      <c r="Y86" s="761"/>
      <c r="Z86" s="761"/>
      <c r="AA86" s="761"/>
    </row>
    <row r="87" spans="3:27">
      <c r="C87" s="761"/>
      <c r="D87" s="761"/>
      <c r="E87" s="761"/>
      <c r="F87" s="761"/>
      <c r="G87" s="761"/>
      <c r="H87" s="761"/>
      <c r="I87" s="761"/>
      <c r="J87" s="761"/>
      <c r="K87" s="761"/>
      <c r="L87" s="761"/>
      <c r="M87" s="761"/>
      <c r="N87" s="761"/>
      <c r="O87" s="761"/>
      <c r="P87" s="761"/>
      <c r="Q87" s="761"/>
      <c r="R87" s="761"/>
      <c r="S87" s="761"/>
      <c r="T87" s="761"/>
      <c r="U87" s="761"/>
      <c r="V87" s="761"/>
      <c r="W87" s="761"/>
      <c r="X87" s="761"/>
      <c r="Y87" s="761"/>
      <c r="Z87" s="761"/>
      <c r="AA87" s="761"/>
    </row>
    <row r="88" spans="3:27">
      <c r="C88" s="761"/>
      <c r="D88" s="761"/>
      <c r="E88" s="761"/>
      <c r="F88" s="761"/>
      <c r="G88" s="761"/>
      <c r="H88" s="761"/>
      <c r="I88" s="761"/>
      <c r="J88" s="761"/>
      <c r="K88" s="761"/>
      <c r="L88" s="761"/>
      <c r="M88" s="761"/>
      <c r="N88" s="761"/>
      <c r="O88" s="761"/>
      <c r="P88" s="761"/>
      <c r="Q88" s="761"/>
      <c r="R88" s="761"/>
      <c r="S88" s="761"/>
      <c r="T88" s="761"/>
      <c r="U88" s="761"/>
      <c r="V88" s="761"/>
      <c r="W88" s="761"/>
      <c r="X88" s="761"/>
      <c r="Y88" s="761"/>
      <c r="Z88" s="761"/>
      <c r="AA88" s="761"/>
    </row>
    <row r="89" spans="3:27">
      <c r="C89" s="761"/>
      <c r="D89" s="761"/>
      <c r="E89" s="761"/>
      <c r="F89" s="761"/>
      <c r="G89" s="761"/>
      <c r="H89" s="761"/>
      <c r="I89" s="761"/>
      <c r="J89" s="761"/>
      <c r="K89" s="761"/>
      <c r="L89" s="761"/>
      <c r="M89" s="761"/>
      <c r="N89" s="761"/>
      <c r="O89" s="761"/>
      <c r="P89" s="761"/>
      <c r="Q89" s="761"/>
      <c r="R89" s="761"/>
      <c r="S89" s="761"/>
      <c r="T89" s="761"/>
      <c r="U89" s="761"/>
      <c r="V89" s="761"/>
      <c r="W89" s="761"/>
      <c r="X89" s="761"/>
      <c r="Y89" s="761"/>
      <c r="Z89" s="761"/>
      <c r="AA89" s="761"/>
    </row>
    <row r="90" spans="3:27">
      <c r="C90" s="761"/>
      <c r="D90" s="761"/>
      <c r="E90" s="761"/>
      <c r="F90" s="761"/>
      <c r="G90" s="761"/>
      <c r="H90" s="761"/>
      <c r="I90" s="761"/>
      <c r="J90" s="761"/>
      <c r="K90" s="761"/>
      <c r="L90" s="761"/>
      <c r="M90" s="761"/>
      <c r="N90" s="761"/>
      <c r="O90" s="761"/>
      <c r="P90" s="761"/>
      <c r="Q90" s="761"/>
      <c r="R90" s="761"/>
      <c r="S90" s="761"/>
      <c r="T90" s="761"/>
      <c r="U90" s="761"/>
      <c r="V90" s="761"/>
      <c r="W90" s="761"/>
      <c r="X90" s="761"/>
      <c r="Y90" s="761"/>
      <c r="Z90" s="761"/>
      <c r="AA90" s="761"/>
    </row>
    <row r="91" spans="3:27">
      <c r="C91" s="761"/>
      <c r="D91" s="761"/>
      <c r="E91" s="761"/>
      <c r="F91" s="761"/>
      <c r="G91" s="761"/>
      <c r="H91" s="761"/>
      <c r="I91" s="761"/>
      <c r="J91" s="761"/>
      <c r="K91" s="761"/>
      <c r="L91" s="761"/>
      <c r="M91" s="761"/>
      <c r="N91" s="761"/>
      <c r="O91" s="761"/>
      <c r="P91" s="761"/>
      <c r="Q91" s="761"/>
      <c r="R91" s="761"/>
      <c r="S91" s="761"/>
      <c r="T91" s="761"/>
      <c r="U91" s="761"/>
      <c r="V91" s="761"/>
      <c r="W91" s="761"/>
      <c r="X91" s="761"/>
      <c r="Y91" s="761"/>
      <c r="Z91" s="761"/>
      <c r="AA91" s="761"/>
    </row>
    <row r="92" spans="3:27">
      <c r="C92" s="761"/>
      <c r="D92" s="761"/>
      <c r="E92" s="761"/>
      <c r="F92" s="761"/>
      <c r="G92" s="761"/>
      <c r="H92" s="761"/>
      <c r="I92" s="761"/>
      <c r="J92" s="761"/>
      <c r="K92" s="761"/>
      <c r="L92" s="761"/>
      <c r="M92" s="761"/>
      <c r="N92" s="761"/>
      <c r="O92" s="761"/>
      <c r="P92" s="761"/>
      <c r="Q92" s="761"/>
      <c r="R92" s="761"/>
      <c r="S92" s="761"/>
      <c r="T92" s="761"/>
      <c r="U92" s="761"/>
      <c r="V92" s="761"/>
      <c r="W92" s="761"/>
      <c r="X92" s="761"/>
      <c r="Y92" s="761"/>
      <c r="Z92" s="761"/>
      <c r="AA92" s="761"/>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9.9978637043366805E-2"/>
  </sheetPr>
  <dimension ref="A1:AA56"/>
  <sheetViews>
    <sheetView showGridLines="0" topLeftCell="A31" zoomScale="80" zoomScaleNormal="80" workbookViewId="0">
      <selection activeCell="D42" sqref="D42"/>
    </sheetView>
  </sheetViews>
  <sheetFormatPr defaultColWidth="9.109375" defaultRowHeight="12"/>
  <cols>
    <col min="1" max="1" width="11.88671875" style="503" bestFit="1" customWidth="1"/>
    <col min="2" max="2" width="90.33203125" style="503" bestFit="1" customWidth="1"/>
    <col min="3" max="3" width="20.109375" style="503" customWidth="1"/>
    <col min="4" max="4" width="22.33203125" style="503" customWidth="1"/>
    <col min="5" max="7" width="17.109375" style="503" customWidth="1"/>
    <col min="8" max="8" width="22.33203125" style="503" customWidth="1"/>
    <col min="9" max="10" width="17.109375" style="503" customWidth="1"/>
    <col min="11" max="27" width="22.33203125" style="503" customWidth="1"/>
    <col min="28" max="16384" width="9.109375" style="503"/>
  </cols>
  <sheetData>
    <row r="1" spans="1:27" ht="13.8">
      <c r="A1" s="389" t="s">
        <v>108</v>
      </c>
      <c r="B1" s="317" t="str">
        <f>Info!C2</f>
        <v>სს სილქ ბანკი</v>
      </c>
    </row>
    <row r="2" spans="1:27">
      <c r="A2" s="389" t="s">
        <v>109</v>
      </c>
      <c r="B2" s="687">
        <f>'1. key ratios'!B2</f>
        <v>45657</v>
      </c>
    </row>
    <row r="3" spans="1:27">
      <c r="A3" s="391" t="s">
        <v>570</v>
      </c>
      <c r="C3" s="505"/>
    </row>
    <row r="4" spans="1:27" ht="12.6" thickBot="1">
      <c r="A4" s="391"/>
      <c r="B4" s="505"/>
      <c r="C4" s="505"/>
    </row>
    <row r="5" spans="1:27" ht="13.5" customHeight="1">
      <c r="A5" s="865" t="s">
        <v>899</v>
      </c>
      <c r="B5" s="866"/>
      <c r="C5" s="862" t="s">
        <v>571</v>
      </c>
      <c r="D5" s="863"/>
      <c r="E5" s="863"/>
      <c r="F5" s="863"/>
      <c r="G5" s="863"/>
      <c r="H5" s="863"/>
      <c r="I5" s="863"/>
      <c r="J5" s="863"/>
      <c r="K5" s="863"/>
      <c r="L5" s="863"/>
      <c r="M5" s="863"/>
      <c r="N5" s="863"/>
      <c r="O5" s="863"/>
      <c r="P5" s="863"/>
      <c r="Q5" s="863"/>
      <c r="R5" s="863"/>
      <c r="S5" s="863"/>
      <c r="T5" s="863"/>
      <c r="U5" s="863"/>
      <c r="V5" s="863"/>
      <c r="W5" s="863"/>
      <c r="X5" s="863"/>
      <c r="Y5" s="863"/>
      <c r="Z5" s="863"/>
      <c r="AA5" s="864"/>
    </row>
    <row r="6" spans="1:27" ht="12" customHeight="1">
      <c r="A6" s="867"/>
      <c r="B6" s="868"/>
      <c r="C6" s="871" t="s">
        <v>66</v>
      </c>
      <c r="D6" s="836" t="s">
        <v>890</v>
      </c>
      <c r="E6" s="836"/>
      <c r="F6" s="836"/>
      <c r="G6" s="836"/>
      <c r="H6" s="857" t="s">
        <v>889</v>
      </c>
      <c r="I6" s="858"/>
      <c r="J6" s="858"/>
      <c r="K6" s="858"/>
      <c r="L6" s="526"/>
      <c r="M6" s="840" t="s">
        <v>888</v>
      </c>
      <c r="N6" s="840"/>
      <c r="O6" s="840"/>
      <c r="P6" s="840"/>
      <c r="Q6" s="840"/>
      <c r="R6" s="840"/>
      <c r="S6" s="838"/>
      <c r="T6" s="526"/>
      <c r="U6" s="840" t="s">
        <v>887</v>
      </c>
      <c r="V6" s="840"/>
      <c r="W6" s="840"/>
      <c r="X6" s="840"/>
      <c r="Y6" s="840"/>
      <c r="Z6" s="840"/>
      <c r="AA6" s="861"/>
    </row>
    <row r="7" spans="1:27" ht="36">
      <c r="A7" s="869"/>
      <c r="B7" s="870"/>
      <c r="C7" s="872"/>
      <c r="D7" s="524"/>
      <c r="E7" s="500" t="s">
        <v>560</v>
      </c>
      <c r="F7" s="500" t="s">
        <v>885</v>
      </c>
      <c r="G7" s="500" t="s">
        <v>886</v>
      </c>
      <c r="H7" s="504"/>
      <c r="I7" s="500" t="s">
        <v>560</v>
      </c>
      <c r="J7" s="500" t="s">
        <v>885</v>
      </c>
      <c r="K7" s="500" t="s">
        <v>886</v>
      </c>
      <c r="L7" s="521"/>
      <c r="M7" s="500" t="s">
        <v>560</v>
      </c>
      <c r="N7" s="500" t="s">
        <v>898</v>
      </c>
      <c r="O7" s="500" t="s">
        <v>897</v>
      </c>
      <c r="P7" s="500" t="s">
        <v>896</v>
      </c>
      <c r="Q7" s="500" t="s">
        <v>895</v>
      </c>
      <c r="R7" s="500" t="s">
        <v>894</v>
      </c>
      <c r="S7" s="500" t="s">
        <v>880</v>
      </c>
      <c r="T7" s="521"/>
      <c r="U7" s="500" t="s">
        <v>560</v>
      </c>
      <c r="V7" s="500" t="s">
        <v>898</v>
      </c>
      <c r="W7" s="500" t="s">
        <v>897</v>
      </c>
      <c r="X7" s="500" t="s">
        <v>896</v>
      </c>
      <c r="Y7" s="500" t="s">
        <v>895</v>
      </c>
      <c r="Z7" s="500" t="s">
        <v>894</v>
      </c>
      <c r="AA7" s="500" t="s">
        <v>880</v>
      </c>
    </row>
    <row r="8" spans="1:27">
      <c r="A8" s="547">
        <v>1</v>
      </c>
      <c r="B8" s="546" t="s">
        <v>561</v>
      </c>
      <c r="C8" s="739">
        <v>127891533.67745963</v>
      </c>
      <c r="D8" s="688">
        <v>125487277.71462533</v>
      </c>
      <c r="E8" s="688">
        <v>367067.30641342176</v>
      </c>
      <c r="F8" s="688">
        <v>0</v>
      </c>
      <c r="G8" s="688">
        <v>0</v>
      </c>
      <c r="H8" s="688">
        <v>780112.25459720287</v>
      </c>
      <c r="I8" s="688">
        <v>25503.369712794763</v>
      </c>
      <c r="J8" s="688">
        <v>121262.80941501619</v>
      </c>
      <c r="K8" s="688">
        <v>0</v>
      </c>
      <c r="L8" s="688">
        <v>1624143.7082370988</v>
      </c>
      <c r="M8" s="688">
        <v>4707.7</v>
      </c>
      <c r="N8" s="688">
        <v>0</v>
      </c>
      <c r="O8" s="688">
        <v>1026106.4519417619</v>
      </c>
      <c r="P8" s="688">
        <v>258011.90629533704</v>
      </c>
      <c r="Q8" s="688">
        <v>0</v>
      </c>
      <c r="R8" s="688">
        <v>144338.21</v>
      </c>
      <c r="S8" s="688">
        <v>0</v>
      </c>
      <c r="T8" s="688"/>
      <c r="U8" s="688"/>
      <c r="V8" s="688"/>
      <c r="W8" s="688"/>
      <c r="X8" s="688"/>
      <c r="Y8" s="688"/>
      <c r="Z8" s="688"/>
      <c r="AA8" s="740"/>
    </row>
    <row r="9" spans="1:27">
      <c r="A9" s="539">
        <v>1.1000000000000001</v>
      </c>
      <c r="B9" s="545" t="s">
        <v>572</v>
      </c>
      <c r="C9" s="741">
        <v>107913470.98876937</v>
      </c>
      <c r="D9" s="688">
        <v>106040347.50147486</v>
      </c>
      <c r="E9" s="688">
        <v>238768.79175782227</v>
      </c>
      <c r="F9" s="688">
        <v>0</v>
      </c>
      <c r="G9" s="688">
        <v>0</v>
      </c>
      <c r="H9" s="688">
        <v>554393.22525820078</v>
      </c>
      <c r="I9" s="688">
        <v>16094.619999999999</v>
      </c>
      <c r="J9" s="688">
        <v>25406.190000000002</v>
      </c>
      <c r="K9" s="688">
        <v>0</v>
      </c>
      <c r="L9" s="688">
        <v>1318730.2620363194</v>
      </c>
      <c r="M9" s="688">
        <v>0</v>
      </c>
      <c r="N9" s="688">
        <v>0</v>
      </c>
      <c r="O9" s="688">
        <v>956613.96989899944</v>
      </c>
      <c r="P9" s="688">
        <v>147922.09213732003</v>
      </c>
      <c r="Q9" s="688">
        <v>0</v>
      </c>
      <c r="R9" s="688">
        <v>144338.21</v>
      </c>
      <c r="S9" s="688">
        <v>0</v>
      </c>
      <c r="T9" s="688"/>
      <c r="U9" s="688"/>
      <c r="V9" s="688"/>
      <c r="W9" s="688"/>
      <c r="X9" s="688"/>
      <c r="Y9" s="688"/>
      <c r="Z9" s="688"/>
      <c r="AA9" s="740"/>
    </row>
    <row r="10" spans="1:27">
      <c r="A10" s="543" t="s">
        <v>157</v>
      </c>
      <c r="B10" s="544" t="s">
        <v>573</v>
      </c>
      <c r="C10" s="742">
        <v>95270260.479007691</v>
      </c>
      <c r="D10" s="688">
        <v>93532509.174635842</v>
      </c>
      <c r="E10" s="688">
        <v>54567.897376810448</v>
      </c>
      <c r="F10" s="688">
        <v>0</v>
      </c>
      <c r="G10" s="688">
        <v>0</v>
      </c>
      <c r="H10" s="688">
        <v>419021.04233554529</v>
      </c>
      <c r="I10" s="688">
        <v>0</v>
      </c>
      <c r="J10" s="688">
        <v>0</v>
      </c>
      <c r="K10" s="688">
        <v>0</v>
      </c>
      <c r="L10" s="688">
        <v>1318730.2620363194</v>
      </c>
      <c r="M10" s="688">
        <v>0</v>
      </c>
      <c r="N10" s="688">
        <v>0</v>
      </c>
      <c r="O10" s="688">
        <v>956613.96989899944</v>
      </c>
      <c r="P10" s="688">
        <v>147922.09213732003</v>
      </c>
      <c r="Q10" s="688">
        <v>0</v>
      </c>
      <c r="R10" s="688">
        <v>144338.21</v>
      </c>
      <c r="S10" s="688">
        <v>0</v>
      </c>
      <c r="T10" s="688"/>
      <c r="U10" s="688"/>
      <c r="V10" s="688"/>
      <c r="W10" s="688"/>
      <c r="X10" s="688"/>
      <c r="Y10" s="688"/>
      <c r="Z10" s="688"/>
      <c r="AA10" s="740"/>
    </row>
    <row r="11" spans="1:27">
      <c r="A11" s="541" t="s">
        <v>574</v>
      </c>
      <c r="B11" s="542" t="s">
        <v>575</v>
      </c>
      <c r="C11" s="743">
        <v>60760451.890956528</v>
      </c>
      <c r="D11" s="688">
        <v>59022700.586584657</v>
      </c>
      <c r="E11" s="688">
        <v>31107.563769504519</v>
      </c>
      <c r="F11" s="688">
        <v>0</v>
      </c>
      <c r="G11" s="688">
        <v>0</v>
      </c>
      <c r="H11" s="688">
        <v>419021.04233554529</v>
      </c>
      <c r="I11" s="688">
        <v>0</v>
      </c>
      <c r="J11" s="688">
        <v>0</v>
      </c>
      <c r="K11" s="688">
        <v>0</v>
      </c>
      <c r="L11" s="688">
        <v>1318730.2620363194</v>
      </c>
      <c r="M11" s="688">
        <v>0</v>
      </c>
      <c r="N11" s="688">
        <v>0</v>
      </c>
      <c r="O11" s="688">
        <v>956613.96989899944</v>
      </c>
      <c r="P11" s="688">
        <v>147922.09213732003</v>
      </c>
      <c r="Q11" s="688">
        <v>0</v>
      </c>
      <c r="R11" s="688">
        <v>144338.21</v>
      </c>
      <c r="S11" s="688">
        <v>0</v>
      </c>
      <c r="T11" s="688"/>
      <c r="U11" s="688"/>
      <c r="V11" s="688"/>
      <c r="W11" s="688"/>
      <c r="X11" s="688"/>
      <c r="Y11" s="688"/>
      <c r="Z11" s="688"/>
      <c r="AA11" s="740"/>
    </row>
    <row r="12" spans="1:27">
      <c r="A12" s="541" t="s">
        <v>576</v>
      </c>
      <c r="B12" s="542" t="s">
        <v>577</v>
      </c>
      <c r="C12" s="743">
        <v>17878287.773801982</v>
      </c>
      <c r="D12" s="688">
        <v>17878287.773801982</v>
      </c>
      <c r="E12" s="688">
        <v>0</v>
      </c>
      <c r="F12" s="688">
        <v>0</v>
      </c>
      <c r="G12" s="688">
        <v>0</v>
      </c>
      <c r="H12" s="688">
        <v>0</v>
      </c>
      <c r="I12" s="688">
        <v>0</v>
      </c>
      <c r="J12" s="688">
        <v>0</v>
      </c>
      <c r="K12" s="688">
        <v>0</v>
      </c>
      <c r="L12" s="688">
        <v>0</v>
      </c>
      <c r="M12" s="688">
        <v>0</v>
      </c>
      <c r="N12" s="688">
        <v>0</v>
      </c>
      <c r="O12" s="688">
        <v>0</v>
      </c>
      <c r="P12" s="688">
        <v>0</v>
      </c>
      <c r="Q12" s="688">
        <v>0</v>
      </c>
      <c r="R12" s="688">
        <v>0</v>
      </c>
      <c r="S12" s="688">
        <v>0</v>
      </c>
      <c r="T12" s="688"/>
      <c r="U12" s="688"/>
      <c r="V12" s="688"/>
      <c r="W12" s="688"/>
      <c r="X12" s="688"/>
      <c r="Y12" s="688"/>
      <c r="Z12" s="688"/>
      <c r="AA12" s="740"/>
    </row>
    <row r="13" spans="1:27">
      <c r="A13" s="541" t="s">
        <v>578</v>
      </c>
      <c r="B13" s="542" t="s">
        <v>579</v>
      </c>
      <c r="C13" s="743">
        <v>6991211.6281110048</v>
      </c>
      <c r="D13" s="688">
        <v>6991211.6281110048</v>
      </c>
      <c r="E13" s="688">
        <v>0</v>
      </c>
      <c r="F13" s="688">
        <v>0</v>
      </c>
      <c r="G13" s="688">
        <v>0</v>
      </c>
      <c r="H13" s="688">
        <v>0</v>
      </c>
      <c r="I13" s="688">
        <v>0</v>
      </c>
      <c r="J13" s="688">
        <v>0</v>
      </c>
      <c r="K13" s="688">
        <v>0</v>
      </c>
      <c r="L13" s="688">
        <v>0</v>
      </c>
      <c r="M13" s="688">
        <v>0</v>
      </c>
      <c r="N13" s="688">
        <v>0</v>
      </c>
      <c r="O13" s="688">
        <v>0</v>
      </c>
      <c r="P13" s="688">
        <v>0</v>
      </c>
      <c r="Q13" s="688">
        <v>0</v>
      </c>
      <c r="R13" s="688">
        <v>0</v>
      </c>
      <c r="S13" s="688">
        <v>0</v>
      </c>
      <c r="T13" s="688"/>
      <c r="U13" s="688"/>
      <c r="V13" s="688"/>
      <c r="W13" s="688"/>
      <c r="X13" s="688"/>
      <c r="Y13" s="688"/>
      <c r="Z13" s="688"/>
      <c r="AA13" s="740"/>
    </row>
    <row r="14" spans="1:27">
      <c r="A14" s="541" t="s">
        <v>580</v>
      </c>
      <c r="B14" s="542" t="s">
        <v>581</v>
      </c>
      <c r="C14" s="743">
        <v>9640309.1861382034</v>
      </c>
      <c r="D14" s="688">
        <v>9640309.1861382034</v>
      </c>
      <c r="E14" s="688">
        <v>23460.333607305933</v>
      </c>
      <c r="F14" s="688">
        <v>0</v>
      </c>
      <c r="G14" s="688">
        <v>0</v>
      </c>
      <c r="H14" s="688">
        <v>0</v>
      </c>
      <c r="I14" s="688">
        <v>0</v>
      </c>
      <c r="J14" s="688">
        <v>0</v>
      </c>
      <c r="K14" s="688">
        <v>0</v>
      </c>
      <c r="L14" s="688">
        <v>0</v>
      </c>
      <c r="M14" s="688">
        <v>0</v>
      </c>
      <c r="N14" s="688">
        <v>0</v>
      </c>
      <c r="O14" s="688">
        <v>0</v>
      </c>
      <c r="P14" s="688">
        <v>0</v>
      </c>
      <c r="Q14" s="688">
        <v>0</v>
      </c>
      <c r="R14" s="688">
        <v>0</v>
      </c>
      <c r="S14" s="688">
        <v>0</v>
      </c>
      <c r="T14" s="688"/>
      <c r="U14" s="688"/>
      <c r="V14" s="688"/>
      <c r="W14" s="688"/>
      <c r="X14" s="688"/>
      <c r="Y14" s="688"/>
      <c r="Z14" s="688"/>
      <c r="AA14" s="740"/>
    </row>
    <row r="15" spans="1:27">
      <c r="A15" s="540">
        <v>1.2</v>
      </c>
      <c r="B15" s="538" t="s">
        <v>893</v>
      </c>
      <c r="C15" s="741">
        <v>2022795.6436156738</v>
      </c>
      <c r="D15" s="688">
        <v>1144112.2594963971</v>
      </c>
      <c r="E15" s="688">
        <v>14707.822407686283</v>
      </c>
      <c r="F15" s="688">
        <v>0</v>
      </c>
      <c r="G15" s="688">
        <v>0</v>
      </c>
      <c r="H15" s="688">
        <v>156456.68424912079</v>
      </c>
      <c r="I15" s="688">
        <v>852.71640000000002</v>
      </c>
      <c r="J15" s="688">
        <v>1016.2476000000001</v>
      </c>
      <c r="K15" s="688">
        <v>0</v>
      </c>
      <c r="L15" s="688">
        <v>722226.69667015958</v>
      </c>
      <c r="M15" s="688">
        <v>0</v>
      </c>
      <c r="N15" s="688">
        <v>0</v>
      </c>
      <c r="O15" s="688">
        <v>503044.68528219697</v>
      </c>
      <c r="P15" s="688">
        <v>95424.976137538746</v>
      </c>
      <c r="Q15" s="688">
        <v>0</v>
      </c>
      <c r="R15" s="688">
        <v>84638.210696971815</v>
      </c>
      <c r="S15" s="688">
        <v>0</v>
      </c>
      <c r="T15" s="688"/>
      <c r="U15" s="688"/>
      <c r="V15" s="688"/>
      <c r="W15" s="688"/>
      <c r="X15" s="688"/>
      <c r="Y15" s="688"/>
      <c r="Z15" s="688"/>
      <c r="AA15" s="740"/>
    </row>
    <row r="16" spans="1:27">
      <c r="A16" s="539">
        <v>1.3</v>
      </c>
      <c r="B16" s="538" t="s">
        <v>582</v>
      </c>
      <c r="C16" s="744">
        <v>1822594244.989496</v>
      </c>
      <c r="D16" s="745">
        <v>1818990454.1294959</v>
      </c>
      <c r="E16" s="745">
        <v>387899.76</v>
      </c>
      <c r="F16" s="745">
        <v>0</v>
      </c>
      <c r="G16" s="745">
        <v>0</v>
      </c>
      <c r="H16" s="745">
        <v>1220817.6599999988</v>
      </c>
      <c r="I16" s="745">
        <v>41821.319999999992</v>
      </c>
      <c r="J16" s="745">
        <v>70442.008404139197</v>
      </c>
      <c r="K16" s="745">
        <v>0</v>
      </c>
      <c r="L16" s="745">
        <v>2382973.1999999997</v>
      </c>
      <c r="M16" s="745">
        <v>0</v>
      </c>
      <c r="N16" s="745">
        <v>0</v>
      </c>
      <c r="O16" s="745">
        <v>1734602.4</v>
      </c>
      <c r="P16" s="745">
        <v>275066.40000000002</v>
      </c>
      <c r="Q16" s="745">
        <v>0</v>
      </c>
      <c r="R16" s="745">
        <v>252612</v>
      </c>
      <c r="S16" s="745">
        <v>0</v>
      </c>
      <c r="T16" s="745"/>
      <c r="U16" s="745"/>
      <c r="V16" s="745"/>
      <c r="W16" s="745"/>
      <c r="X16" s="745"/>
      <c r="Y16" s="745"/>
      <c r="Z16" s="745"/>
      <c r="AA16" s="746"/>
    </row>
    <row r="17" spans="1:27" ht="24">
      <c r="A17" s="535" t="s">
        <v>583</v>
      </c>
      <c r="B17" s="537" t="s">
        <v>584</v>
      </c>
      <c r="C17" s="747">
        <v>107848022.78889966</v>
      </c>
      <c r="D17" s="688">
        <v>105980616.04452778</v>
      </c>
      <c r="E17" s="688">
        <v>231868.57815051638</v>
      </c>
      <c r="F17" s="688">
        <v>0</v>
      </c>
      <c r="G17" s="688">
        <v>0</v>
      </c>
      <c r="H17" s="688">
        <v>548676.48233554512</v>
      </c>
      <c r="I17" s="688">
        <v>16094.619999999999</v>
      </c>
      <c r="J17" s="688">
        <v>25406.190000000002</v>
      </c>
      <c r="K17" s="688">
        <v>0</v>
      </c>
      <c r="L17" s="688">
        <v>1318730.2620363194</v>
      </c>
      <c r="M17" s="688">
        <v>0</v>
      </c>
      <c r="N17" s="688">
        <v>0</v>
      </c>
      <c r="O17" s="688">
        <v>956613.96989899944</v>
      </c>
      <c r="P17" s="688">
        <v>147922.09213732003</v>
      </c>
      <c r="Q17" s="688">
        <v>0</v>
      </c>
      <c r="R17" s="688">
        <v>144338.21</v>
      </c>
      <c r="S17" s="688">
        <v>0</v>
      </c>
      <c r="T17" s="688"/>
      <c r="U17" s="688"/>
      <c r="V17" s="688"/>
      <c r="W17" s="688"/>
      <c r="X17" s="688"/>
      <c r="Y17" s="688"/>
      <c r="Z17" s="688"/>
      <c r="AA17" s="740"/>
    </row>
    <row r="18" spans="1:27" ht="24">
      <c r="A18" s="533" t="s">
        <v>585</v>
      </c>
      <c r="B18" s="534" t="s">
        <v>586</v>
      </c>
      <c r="C18" s="748">
        <v>93355464.930290133</v>
      </c>
      <c r="D18" s="688">
        <v>91617713.625918269</v>
      </c>
      <c r="E18" s="688">
        <v>47667.683769504518</v>
      </c>
      <c r="F18" s="688">
        <v>0</v>
      </c>
      <c r="G18" s="688">
        <v>0</v>
      </c>
      <c r="H18" s="688">
        <v>419021.04233554529</v>
      </c>
      <c r="I18" s="688">
        <v>0</v>
      </c>
      <c r="J18" s="688">
        <v>0</v>
      </c>
      <c r="K18" s="688">
        <v>0</v>
      </c>
      <c r="L18" s="688">
        <v>1318730.2620363194</v>
      </c>
      <c r="M18" s="688">
        <v>0</v>
      </c>
      <c r="N18" s="688">
        <v>0</v>
      </c>
      <c r="O18" s="688">
        <v>956613.96989899944</v>
      </c>
      <c r="P18" s="688">
        <v>147922.09213732003</v>
      </c>
      <c r="Q18" s="688">
        <v>0</v>
      </c>
      <c r="R18" s="688">
        <v>144338.21</v>
      </c>
      <c r="S18" s="688">
        <v>0</v>
      </c>
      <c r="T18" s="688"/>
      <c r="U18" s="688"/>
      <c r="V18" s="688"/>
      <c r="W18" s="688"/>
      <c r="X18" s="688"/>
      <c r="Y18" s="688"/>
      <c r="Z18" s="688"/>
      <c r="AA18" s="740"/>
    </row>
    <row r="19" spans="1:27">
      <c r="A19" s="535" t="s">
        <v>587</v>
      </c>
      <c r="B19" s="536" t="s">
        <v>588</v>
      </c>
      <c r="C19" s="749">
        <v>1714746222.2005963</v>
      </c>
      <c r="D19" s="688">
        <v>1713009838.0849681</v>
      </c>
      <c r="E19" s="688">
        <v>156031.18184948366</v>
      </c>
      <c r="F19" s="688">
        <v>0</v>
      </c>
      <c r="G19" s="688">
        <v>0</v>
      </c>
      <c r="H19" s="688">
        <v>672141.17766445363</v>
      </c>
      <c r="I19" s="688">
        <v>25726.699999999997</v>
      </c>
      <c r="J19" s="688">
        <v>45035.818404139194</v>
      </c>
      <c r="K19" s="688">
        <v>0</v>
      </c>
      <c r="L19" s="688">
        <v>1064242.9379636804</v>
      </c>
      <c r="M19" s="688">
        <v>0</v>
      </c>
      <c r="N19" s="688">
        <v>0</v>
      </c>
      <c r="O19" s="688">
        <v>777988.43010100047</v>
      </c>
      <c r="P19" s="688">
        <v>127144.30786268</v>
      </c>
      <c r="Q19" s="688">
        <v>0</v>
      </c>
      <c r="R19" s="688">
        <v>108273.79000000001</v>
      </c>
      <c r="S19" s="688">
        <v>0</v>
      </c>
      <c r="T19" s="688"/>
      <c r="U19" s="688"/>
      <c r="V19" s="688"/>
      <c r="W19" s="688"/>
      <c r="X19" s="688"/>
      <c r="Y19" s="688"/>
      <c r="Z19" s="688"/>
      <c r="AA19" s="740"/>
    </row>
    <row r="20" spans="1:27">
      <c r="A20" s="533" t="s">
        <v>589</v>
      </c>
      <c r="B20" s="534" t="s">
        <v>590</v>
      </c>
      <c r="C20" s="748">
        <v>87363946.699649662</v>
      </c>
      <c r="D20" s="688">
        <v>85803006.304021522</v>
      </c>
      <c r="E20" s="688">
        <v>9310.3562304954794</v>
      </c>
      <c r="F20" s="688">
        <v>0</v>
      </c>
      <c r="G20" s="688">
        <v>0</v>
      </c>
      <c r="H20" s="688">
        <v>496697.45766445372</v>
      </c>
      <c r="I20" s="688">
        <v>0</v>
      </c>
      <c r="J20" s="688">
        <v>0</v>
      </c>
      <c r="K20" s="688">
        <v>0</v>
      </c>
      <c r="L20" s="688">
        <v>1064242.9379636804</v>
      </c>
      <c r="M20" s="688">
        <v>0</v>
      </c>
      <c r="N20" s="688">
        <v>0</v>
      </c>
      <c r="O20" s="688">
        <v>777988.43010100047</v>
      </c>
      <c r="P20" s="688">
        <v>127144.30786268</v>
      </c>
      <c r="Q20" s="688">
        <v>0</v>
      </c>
      <c r="R20" s="688">
        <v>108273.79000000001</v>
      </c>
      <c r="S20" s="688">
        <v>0</v>
      </c>
      <c r="T20" s="688"/>
      <c r="U20" s="688"/>
      <c r="V20" s="688"/>
      <c r="W20" s="688"/>
      <c r="X20" s="688"/>
      <c r="Y20" s="688"/>
      <c r="Z20" s="688"/>
      <c r="AA20" s="740"/>
    </row>
    <row r="21" spans="1:27">
      <c r="A21" s="532">
        <v>1.4</v>
      </c>
      <c r="B21" s="531" t="s">
        <v>679</v>
      </c>
      <c r="C21" s="750"/>
      <c r="D21" s="688"/>
      <c r="E21" s="688"/>
      <c r="F21" s="688"/>
      <c r="G21" s="688"/>
      <c r="H21" s="688"/>
      <c r="I21" s="688"/>
      <c r="J21" s="688"/>
      <c r="K21" s="688"/>
      <c r="L21" s="688"/>
      <c r="M21" s="688"/>
      <c r="N21" s="688"/>
      <c r="O21" s="688"/>
      <c r="P21" s="688"/>
      <c r="Q21" s="688"/>
      <c r="R21" s="688"/>
      <c r="S21" s="688"/>
      <c r="T21" s="688"/>
      <c r="U21" s="688"/>
      <c r="V21" s="688"/>
      <c r="W21" s="688"/>
      <c r="X21" s="688"/>
      <c r="Y21" s="688"/>
      <c r="Z21" s="688"/>
      <c r="AA21" s="740"/>
    </row>
    <row r="22" spans="1:27" ht="12.6" thickBot="1">
      <c r="A22" s="530">
        <v>1.5</v>
      </c>
      <c r="B22" s="529" t="s">
        <v>680</v>
      </c>
      <c r="C22" s="751"/>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52"/>
    </row>
    <row r="43" spans="3:27">
      <c r="C43" s="761"/>
      <c r="D43" s="761"/>
      <c r="E43" s="761"/>
      <c r="F43" s="761"/>
      <c r="G43" s="761"/>
      <c r="H43" s="761"/>
      <c r="I43" s="761"/>
      <c r="J43" s="761"/>
      <c r="K43" s="761"/>
      <c r="L43" s="761"/>
      <c r="M43" s="761"/>
      <c r="N43" s="761"/>
      <c r="O43" s="761"/>
      <c r="P43" s="761"/>
      <c r="Q43" s="761"/>
      <c r="R43" s="761"/>
      <c r="S43" s="761"/>
      <c r="T43" s="761"/>
      <c r="U43" s="761"/>
      <c r="V43" s="761"/>
      <c r="W43" s="761"/>
      <c r="X43" s="761"/>
      <c r="Y43" s="761"/>
      <c r="Z43" s="761"/>
      <c r="AA43" s="761"/>
    </row>
    <row r="44" spans="3:27">
      <c r="C44" s="761"/>
      <c r="D44" s="761"/>
      <c r="E44" s="761"/>
      <c r="F44" s="761"/>
      <c r="G44" s="761"/>
      <c r="H44" s="761"/>
      <c r="I44" s="761"/>
      <c r="J44" s="761"/>
      <c r="K44" s="761"/>
      <c r="L44" s="761"/>
      <c r="M44" s="761"/>
      <c r="N44" s="761"/>
      <c r="O44" s="761"/>
      <c r="P44" s="761"/>
      <c r="Q44" s="761"/>
      <c r="R44" s="761"/>
      <c r="S44" s="761"/>
      <c r="T44" s="761"/>
      <c r="U44" s="761"/>
      <c r="V44" s="761"/>
      <c r="W44" s="761"/>
      <c r="X44" s="761"/>
      <c r="Y44" s="761"/>
      <c r="Z44" s="761"/>
      <c r="AA44" s="761"/>
    </row>
    <row r="45" spans="3:27">
      <c r="C45" s="761"/>
      <c r="D45" s="761"/>
      <c r="E45" s="761"/>
      <c r="F45" s="761"/>
      <c r="G45" s="761"/>
      <c r="H45" s="761"/>
      <c r="I45" s="761"/>
      <c r="J45" s="761"/>
      <c r="K45" s="761"/>
      <c r="L45" s="761"/>
      <c r="M45" s="761"/>
      <c r="N45" s="761"/>
      <c r="O45" s="761"/>
      <c r="P45" s="761"/>
      <c r="Q45" s="761"/>
      <c r="R45" s="761"/>
      <c r="S45" s="761"/>
      <c r="T45" s="761"/>
      <c r="U45" s="761"/>
      <c r="V45" s="761"/>
      <c r="W45" s="761"/>
      <c r="X45" s="761"/>
      <c r="Y45" s="761"/>
      <c r="Z45" s="761"/>
      <c r="AA45" s="761"/>
    </row>
    <row r="46" spans="3:27">
      <c r="C46" s="761"/>
      <c r="D46" s="761"/>
      <c r="E46" s="761"/>
      <c r="F46" s="761"/>
      <c r="G46" s="761"/>
      <c r="H46" s="761"/>
      <c r="I46" s="761"/>
      <c r="J46" s="761"/>
      <c r="K46" s="761"/>
      <c r="L46" s="761"/>
      <c r="M46" s="761"/>
      <c r="N46" s="761"/>
      <c r="O46" s="761"/>
      <c r="P46" s="761"/>
      <c r="Q46" s="761"/>
      <c r="R46" s="761"/>
      <c r="S46" s="761"/>
      <c r="T46" s="761"/>
      <c r="U46" s="761"/>
      <c r="V46" s="761"/>
      <c r="W46" s="761"/>
      <c r="X46" s="761"/>
      <c r="Y46" s="761"/>
      <c r="Z46" s="761"/>
      <c r="AA46" s="761"/>
    </row>
    <row r="47" spans="3:27">
      <c r="C47" s="761"/>
      <c r="D47" s="761"/>
      <c r="E47" s="761"/>
      <c r="F47" s="761"/>
      <c r="G47" s="761"/>
      <c r="H47" s="761"/>
      <c r="I47" s="761"/>
      <c r="J47" s="761"/>
      <c r="K47" s="761"/>
      <c r="L47" s="761"/>
      <c r="M47" s="761"/>
      <c r="N47" s="761"/>
      <c r="O47" s="761"/>
      <c r="P47" s="761"/>
      <c r="Q47" s="761"/>
      <c r="R47" s="761"/>
      <c r="S47" s="761"/>
      <c r="T47" s="761"/>
      <c r="U47" s="761"/>
      <c r="V47" s="761"/>
      <c r="W47" s="761"/>
      <c r="X47" s="761"/>
      <c r="Y47" s="761"/>
      <c r="Z47" s="761"/>
      <c r="AA47" s="761"/>
    </row>
    <row r="48" spans="3:27">
      <c r="C48" s="761"/>
      <c r="D48" s="761"/>
      <c r="E48" s="761"/>
      <c r="F48" s="761"/>
      <c r="G48" s="761"/>
      <c r="H48" s="761"/>
      <c r="I48" s="761"/>
      <c r="J48" s="761"/>
      <c r="K48" s="761"/>
      <c r="L48" s="761"/>
      <c r="M48" s="761"/>
      <c r="N48" s="761"/>
      <c r="O48" s="761"/>
      <c r="P48" s="761"/>
      <c r="Q48" s="761"/>
      <c r="R48" s="761"/>
      <c r="S48" s="761"/>
      <c r="T48" s="761"/>
      <c r="U48" s="761"/>
      <c r="V48" s="761"/>
      <c r="W48" s="761"/>
      <c r="X48" s="761"/>
      <c r="Y48" s="761"/>
      <c r="Z48" s="761"/>
      <c r="AA48" s="761"/>
    </row>
    <row r="49" spans="3:27">
      <c r="C49" s="761"/>
      <c r="D49" s="761"/>
      <c r="E49" s="761"/>
      <c r="F49" s="761"/>
      <c r="G49" s="761"/>
      <c r="H49" s="761"/>
      <c r="I49" s="761"/>
      <c r="J49" s="761"/>
      <c r="K49" s="761"/>
      <c r="L49" s="761"/>
      <c r="M49" s="761"/>
      <c r="N49" s="761"/>
      <c r="O49" s="761"/>
      <c r="P49" s="761"/>
      <c r="Q49" s="761"/>
      <c r="R49" s="761"/>
      <c r="S49" s="761"/>
      <c r="T49" s="761"/>
      <c r="U49" s="761"/>
      <c r="V49" s="761"/>
      <c r="W49" s="761"/>
      <c r="X49" s="761"/>
      <c r="Y49" s="761"/>
      <c r="Z49" s="761"/>
      <c r="AA49" s="761"/>
    </row>
    <row r="50" spans="3:27">
      <c r="C50" s="761"/>
      <c r="D50" s="761"/>
      <c r="E50" s="761"/>
      <c r="F50" s="761"/>
      <c r="G50" s="761"/>
      <c r="H50" s="761"/>
      <c r="I50" s="761"/>
      <c r="J50" s="761"/>
      <c r="K50" s="761"/>
      <c r="L50" s="761"/>
      <c r="M50" s="761"/>
      <c r="N50" s="761"/>
      <c r="O50" s="761"/>
      <c r="P50" s="761"/>
      <c r="Q50" s="761"/>
      <c r="R50" s="761"/>
      <c r="S50" s="761"/>
      <c r="T50" s="761"/>
      <c r="U50" s="761"/>
      <c r="V50" s="761"/>
      <c r="W50" s="761"/>
      <c r="X50" s="761"/>
      <c r="Y50" s="761"/>
      <c r="Z50" s="761"/>
      <c r="AA50" s="761"/>
    </row>
    <row r="51" spans="3:27">
      <c r="C51" s="761"/>
      <c r="D51" s="761"/>
      <c r="E51" s="761"/>
      <c r="F51" s="761"/>
      <c r="G51" s="761"/>
      <c r="H51" s="761"/>
      <c r="I51" s="761"/>
      <c r="J51" s="761"/>
      <c r="K51" s="761"/>
      <c r="L51" s="761"/>
      <c r="M51" s="761"/>
      <c r="N51" s="761"/>
      <c r="O51" s="761"/>
      <c r="P51" s="761"/>
      <c r="Q51" s="761"/>
      <c r="R51" s="761"/>
      <c r="S51" s="761"/>
      <c r="T51" s="761"/>
      <c r="U51" s="761"/>
      <c r="V51" s="761"/>
      <c r="W51" s="761"/>
      <c r="X51" s="761"/>
      <c r="Y51" s="761"/>
      <c r="Z51" s="761"/>
      <c r="AA51" s="761"/>
    </row>
    <row r="52" spans="3:27">
      <c r="C52" s="761"/>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row>
    <row r="53" spans="3:27">
      <c r="C53" s="761"/>
      <c r="D53" s="761"/>
      <c r="E53" s="761"/>
      <c r="F53" s="761"/>
      <c r="G53" s="761"/>
      <c r="H53" s="761"/>
      <c r="I53" s="761"/>
      <c r="J53" s="761"/>
      <c r="K53" s="761"/>
      <c r="L53" s="761"/>
      <c r="M53" s="761"/>
      <c r="N53" s="761"/>
      <c r="O53" s="761"/>
      <c r="P53" s="761"/>
      <c r="Q53" s="761"/>
      <c r="R53" s="761"/>
      <c r="S53" s="761"/>
      <c r="T53" s="761"/>
      <c r="U53" s="761"/>
      <c r="V53" s="761"/>
      <c r="W53" s="761"/>
      <c r="X53" s="761"/>
      <c r="Y53" s="761"/>
      <c r="Z53" s="761"/>
      <c r="AA53" s="761"/>
    </row>
    <row r="54" spans="3:27">
      <c r="C54" s="761"/>
      <c r="D54" s="761"/>
      <c r="E54" s="761"/>
      <c r="F54" s="761"/>
      <c r="G54" s="761"/>
      <c r="H54" s="761"/>
      <c r="I54" s="761"/>
      <c r="J54" s="761"/>
      <c r="K54" s="761"/>
      <c r="L54" s="761"/>
      <c r="M54" s="761"/>
      <c r="N54" s="761"/>
      <c r="O54" s="761"/>
      <c r="P54" s="761"/>
      <c r="Q54" s="761"/>
      <c r="R54" s="761"/>
      <c r="S54" s="761"/>
      <c r="T54" s="761"/>
      <c r="U54" s="761"/>
      <c r="V54" s="761"/>
      <c r="W54" s="761"/>
      <c r="X54" s="761"/>
      <c r="Y54" s="761"/>
      <c r="Z54" s="761"/>
      <c r="AA54" s="761"/>
    </row>
    <row r="55" spans="3:27">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row>
    <row r="56" spans="3:27">
      <c r="C56" s="761"/>
      <c r="D56" s="761"/>
      <c r="E56" s="761"/>
      <c r="F56" s="761"/>
      <c r="G56" s="761"/>
      <c r="H56" s="761"/>
      <c r="I56" s="761"/>
      <c r="J56" s="761"/>
      <c r="K56" s="761"/>
      <c r="L56" s="761"/>
      <c r="M56" s="761"/>
      <c r="N56" s="761"/>
      <c r="O56" s="761"/>
      <c r="P56" s="761"/>
      <c r="Q56" s="761"/>
      <c r="R56" s="761"/>
      <c r="S56" s="761"/>
      <c r="T56" s="761"/>
      <c r="U56" s="761"/>
      <c r="V56" s="761"/>
      <c r="W56" s="761"/>
      <c r="X56" s="761"/>
      <c r="Y56" s="761"/>
      <c r="Z56" s="761"/>
      <c r="AA56" s="761"/>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9.9978637043366805E-2"/>
  </sheetPr>
  <dimension ref="A1:L42"/>
  <sheetViews>
    <sheetView showGridLines="0" topLeftCell="C10" zoomScale="80" zoomScaleNormal="80" workbookViewId="0">
      <selection activeCell="I39" sqref="I39:I40"/>
    </sheetView>
  </sheetViews>
  <sheetFormatPr defaultColWidth="9.109375" defaultRowHeight="12"/>
  <cols>
    <col min="1" max="1" width="11.88671875" style="503" bestFit="1" customWidth="1"/>
    <col min="2" max="2" width="93.44140625" style="503" customWidth="1"/>
    <col min="3" max="3" width="14.5546875" style="503" customWidth="1"/>
    <col min="4" max="5" width="16.109375" style="503" customWidth="1"/>
    <col min="6" max="6" width="16.109375" style="520" customWidth="1"/>
    <col min="7" max="7" width="25.33203125" style="520" customWidth="1"/>
    <col min="8" max="8" width="16.109375" style="503" customWidth="1"/>
    <col min="9" max="11" width="16.109375" style="520" customWidth="1"/>
    <col min="12" max="12" width="26.33203125" style="520" customWidth="1"/>
    <col min="13" max="16384" width="9.109375" style="503"/>
  </cols>
  <sheetData>
    <row r="1" spans="1:12" ht="13.8">
      <c r="A1" s="389" t="s">
        <v>108</v>
      </c>
      <c r="B1" s="317" t="str">
        <f>Info!C2</f>
        <v>სს სილქ ბანკი</v>
      </c>
      <c r="F1" s="503"/>
      <c r="G1" s="503"/>
      <c r="I1" s="503"/>
      <c r="J1" s="503"/>
      <c r="K1" s="503"/>
      <c r="L1" s="503"/>
    </row>
    <row r="2" spans="1:12">
      <c r="A2" s="389" t="s">
        <v>109</v>
      </c>
      <c r="B2" s="392">
        <f>'1. key ratios'!B2</f>
        <v>45657</v>
      </c>
      <c r="F2" s="503"/>
      <c r="G2" s="503"/>
      <c r="I2" s="503"/>
      <c r="J2" s="503"/>
      <c r="K2" s="503"/>
      <c r="L2" s="503"/>
    </row>
    <row r="3" spans="1:12">
      <c r="A3" s="391" t="s">
        <v>593</v>
      </c>
      <c r="F3" s="503"/>
      <c r="G3" s="503"/>
      <c r="I3" s="503"/>
      <c r="J3" s="503"/>
      <c r="K3" s="503"/>
      <c r="L3" s="503"/>
    </row>
    <row r="4" spans="1:12">
      <c r="F4" s="503"/>
      <c r="G4" s="503"/>
      <c r="I4" s="503"/>
      <c r="J4" s="503"/>
      <c r="K4" s="503"/>
      <c r="L4" s="503"/>
    </row>
    <row r="5" spans="1:12" ht="37.5" customHeight="1">
      <c r="A5" s="824" t="s">
        <v>594</v>
      </c>
      <c r="B5" s="825"/>
      <c r="C5" s="873" t="s">
        <v>595</v>
      </c>
      <c r="D5" s="874"/>
      <c r="E5" s="874"/>
      <c r="F5" s="874"/>
      <c r="G5" s="874"/>
      <c r="H5" s="873" t="s">
        <v>905</v>
      </c>
      <c r="I5" s="875"/>
      <c r="J5" s="875"/>
      <c r="K5" s="875"/>
      <c r="L5" s="876"/>
    </row>
    <row r="6" spans="1:12" ht="39.6" customHeight="1" thickBot="1">
      <c r="A6" s="828"/>
      <c r="B6" s="829"/>
      <c r="C6" s="396"/>
      <c r="D6" s="501" t="s">
        <v>890</v>
      </c>
      <c r="E6" s="501" t="s">
        <v>889</v>
      </c>
      <c r="F6" s="501" t="s">
        <v>888</v>
      </c>
      <c r="G6" s="501" t="s">
        <v>887</v>
      </c>
      <c r="H6" s="652"/>
      <c r="I6" s="501" t="s">
        <v>890</v>
      </c>
      <c r="J6" s="501" t="s">
        <v>889</v>
      </c>
      <c r="K6" s="501" t="s">
        <v>888</v>
      </c>
      <c r="L6" s="501" t="s">
        <v>887</v>
      </c>
    </row>
    <row r="7" spans="1:12">
      <c r="A7" s="493">
        <v>1</v>
      </c>
      <c r="B7" s="695" t="s">
        <v>517</v>
      </c>
      <c r="C7" s="697">
        <v>2685852.9541917783</v>
      </c>
      <c r="D7" s="698">
        <v>2667942.5167340953</v>
      </c>
      <c r="E7" s="698">
        <v>14921.907457683288</v>
      </c>
      <c r="F7" s="699">
        <v>2988.5299999999997</v>
      </c>
      <c r="G7" s="699">
        <v>-2.5738700060173869E-10</v>
      </c>
      <c r="H7" s="698">
        <v>80303.77824871261</v>
      </c>
      <c r="I7" s="699">
        <v>74684.939265152061</v>
      </c>
      <c r="J7" s="699">
        <v>3945.2848510842041</v>
      </c>
      <c r="K7" s="699">
        <v>1673.5541324763726</v>
      </c>
      <c r="L7" s="700">
        <v>0</v>
      </c>
    </row>
    <row r="8" spans="1:12">
      <c r="A8" s="493">
        <v>2</v>
      </c>
      <c r="B8" s="695" t="s">
        <v>518</v>
      </c>
      <c r="C8" s="701">
        <v>5782840.6302521145</v>
      </c>
      <c r="D8" s="688">
        <v>5782840.6302521145</v>
      </c>
      <c r="E8" s="688">
        <v>0</v>
      </c>
      <c r="F8" s="702">
        <v>0</v>
      </c>
      <c r="G8" s="702">
        <v>0</v>
      </c>
      <c r="H8" s="688">
        <v>69973.563687652364</v>
      </c>
      <c r="I8" s="702">
        <v>69973.563687652364</v>
      </c>
      <c r="J8" s="702">
        <v>0</v>
      </c>
      <c r="K8" s="702">
        <v>0</v>
      </c>
      <c r="L8" s="703">
        <v>0</v>
      </c>
    </row>
    <row r="9" spans="1:12">
      <c r="A9" s="493">
        <v>3</v>
      </c>
      <c r="B9" s="695" t="s">
        <v>866</v>
      </c>
      <c r="C9" s="701">
        <v>9662.3116358658444</v>
      </c>
      <c r="D9" s="688">
        <v>9662.3116358658444</v>
      </c>
      <c r="E9" s="688">
        <v>0</v>
      </c>
      <c r="F9" s="704">
        <v>0</v>
      </c>
      <c r="G9" s="704">
        <v>0</v>
      </c>
      <c r="H9" s="688">
        <v>386.4924654346338</v>
      </c>
      <c r="I9" s="704">
        <v>386.4924654346338</v>
      </c>
      <c r="J9" s="704">
        <v>0</v>
      </c>
      <c r="K9" s="704">
        <v>0</v>
      </c>
      <c r="L9" s="705">
        <v>0</v>
      </c>
    </row>
    <row r="10" spans="1:12">
      <c r="A10" s="493">
        <v>4</v>
      </c>
      <c r="B10" s="695" t="s">
        <v>519</v>
      </c>
      <c r="C10" s="701">
        <v>8214401.8268363345</v>
      </c>
      <c r="D10" s="688">
        <v>8214401.8268363345</v>
      </c>
      <c r="E10" s="688">
        <v>0</v>
      </c>
      <c r="F10" s="704">
        <v>0</v>
      </c>
      <c r="G10" s="704">
        <v>0</v>
      </c>
      <c r="H10" s="688">
        <v>75772.989909134965</v>
      </c>
      <c r="I10" s="704">
        <v>75772.989909134965</v>
      </c>
      <c r="J10" s="704">
        <v>0</v>
      </c>
      <c r="K10" s="704">
        <v>0</v>
      </c>
      <c r="L10" s="705">
        <v>0</v>
      </c>
    </row>
    <row r="11" spans="1:12">
      <c r="A11" s="493">
        <v>5</v>
      </c>
      <c r="B11" s="695" t="s">
        <v>520</v>
      </c>
      <c r="C11" s="701">
        <v>11574662.049529063</v>
      </c>
      <c r="D11" s="688">
        <v>10618048.079630066</v>
      </c>
      <c r="E11" s="688">
        <v>0</v>
      </c>
      <c r="F11" s="704">
        <v>956613.96989899944</v>
      </c>
      <c r="G11" s="704">
        <v>0</v>
      </c>
      <c r="H11" s="688">
        <v>622641.47080661124</v>
      </c>
      <c r="I11" s="704">
        <v>119596.78552441439</v>
      </c>
      <c r="J11" s="704">
        <v>0</v>
      </c>
      <c r="K11" s="704">
        <v>503044.68528219697</v>
      </c>
      <c r="L11" s="705">
        <v>0</v>
      </c>
    </row>
    <row r="12" spans="1:12">
      <c r="A12" s="493">
        <v>6</v>
      </c>
      <c r="B12" s="695" t="s">
        <v>521</v>
      </c>
      <c r="C12" s="701">
        <v>11881484.456301071</v>
      </c>
      <c r="D12" s="688">
        <v>11807558.186050817</v>
      </c>
      <c r="E12" s="688">
        <v>5884.9318721461195</v>
      </c>
      <c r="F12" s="704">
        <v>68041.338378105356</v>
      </c>
      <c r="G12" s="704">
        <v>0</v>
      </c>
      <c r="H12" s="688">
        <v>139185.79223010773</v>
      </c>
      <c r="I12" s="704">
        <v>99939.496889285016</v>
      </c>
      <c r="J12" s="704">
        <v>1143.6619317883628</v>
      </c>
      <c r="K12" s="704">
        <v>38102.633409034359</v>
      </c>
      <c r="L12" s="705">
        <v>0</v>
      </c>
    </row>
    <row r="13" spans="1:12">
      <c r="A13" s="493">
        <v>7</v>
      </c>
      <c r="B13" s="695" t="s">
        <v>522</v>
      </c>
      <c r="C13" s="701">
        <v>13829364.880182445</v>
      </c>
      <c r="D13" s="688">
        <v>13829364.880182445</v>
      </c>
      <c r="E13" s="688">
        <v>0</v>
      </c>
      <c r="F13" s="704">
        <v>0</v>
      </c>
      <c r="G13" s="704">
        <v>0</v>
      </c>
      <c r="H13" s="688">
        <v>43065.122557703929</v>
      </c>
      <c r="I13" s="704">
        <v>43065.122557703929</v>
      </c>
      <c r="J13" s="704">
        <v>0</v>
      </c>
      <c r="K13" s="704">
        <v>0</v>
      </c>
      <c r="L13" s="705">
        <v>0</v>
      </c>
    </row>
    <row r="14" spans="1:12">
      <c r="A14" s="493">
        <v>8</v>
      </c>
      <c r="B14" s="695" t="s">
        <v>523</v>
      </c>
      <c r="C14" s="701">
        <v>1180523.3256146431</v>
      </c>
      <c r="D14" s="688">
        <v>1168000.6207856792</v>
      </c>
      <c r="E14" s="688">
        <v>12522.704828963917</v>
      </c>
      <c r="F14" s="704">
        <v>0</v>
      </c>
      <c r="G14" s="704">
        <v>0</v>
      </c>
      <c r="H14" s="688">
        <v>27419.685504718025</v>
      </c>
      <c r="I14" s="704">
        <v>22615.855030362171</v>
      </c>
      <c r="J14" s="704">
        <v>4803.8304743558565</v>
      </c>
      <c r="K14" s="704">
        <v>0</v>
      </c>
      <c r="L14" s="705">
        <v>0</v>
      </c>
    </row>
    <row r="15" spans="1:12">
      <c r="A15" s="493">
        <v>9</v>
      </c>
      <c r="B15" s="695" t="s">
        <v>524</v>
      </c>
      <c r="C15" s="701">
        <v>822593.13325405121</v>
      </c>
      <c r="D15" s="688">
        <v>822593.13325405121</v>
      </c>
      <c r="E15" s="688">
        <v>0</v>
      </c>
      <c r="F15" s="704">
        <v>0</v>
      </c>
      <c r="G15" s="704">
        <v>0</v>
      </c>
      <c r="H15" s="688">
        <v>12540.586992231327</v>
      </c>
      <c r="I15" s="704">
        <v>12540.586992231327</v>
      </c>
      <c r="J15" s="704">
        <v>0</v>
      </c>
      <c r="K15" s="704">
        <v>0</v>
      </c>
      <c r="L15" s="705">
        <v>0</v>
      </c>
    </row>
    <row r="16" spans="1:12">
      <c r="A16" s="493">
        <v>10</v>
      </c>
      <c r="B16" s="695" t="s">
        <v>525</v>
      </c>
      <c r="C16" s="701">
        <v>1199940.1033675245</v>
      </c>
      <c r="D16" s="688">
        <v>1199940.1033675245</v>
      </c>
      <c r="E16" s="688">
        <v>0</v>
      </c>
      <c r="F16" s="704">
        <v>0</v>
      </c>
      <c r="G16" s="704">
        <v>0</v>
      </c>
      <c r="H16" s="688">
        <v>17894.644403694943</v>
      </c>
      <c r="I16" s="704">
        <v>17894.644403694943</v>
      </c>
      <c r="J16" s="704">
        <v>0</v>
      </c>
      <c r="K16" s="704">
        <v>0</v>
      </c>
      <c r="L16" s="705">
        <v>0</v>
      </c>
    </row>
    <row r="17" spans="1:12">
      <c r="A17" s="493">
        <v>11</v>
      </c>
      <c r="B17" s="695" t="s">
        <v>526</v>
      </c>
      <c r="C17" s="701">
        <v>744274.81084350776</v>
      </c>
      <c r="D17" s="688">
        <v>743337.37412219623</v>
      </c>
      <c r="E17" s="688">
        <v>0</v>
      </c>
      <c r="F17" s="704">
        <v>937.43672131147537</v>
      </c>
      <c r="G17" s="704">
        <v>0</v>
      </c>
      <c r="H17" s="688">
        <v>3970.6032164181202</v>
      </c>
      <c r="I17" s="704">
        <v>3445.6457627917816</v>
      </c>
      <c r="J17" s="704">
        <v>0</v>
      </c>
      <c r="K17" s="704">
        <v>524.95745362633852</v>
      </c>
      <c r="L17" s="705">
        <v>0</v>
      </c>
    </row>
    <row r="18" spans="1:12">
      <c r="A18" s="493">
        <v>12</v>
      </c>
      <c r="B18" s="695" t="s">
        <v>527</v>
      </c>
      <c r="C18" s="701">
        <v>15074860.291869096</v>
      </c>
      <c r="D18" s="688">
        <v>15050516.214746105</v>
      </c>
      <c r="E18" s="688">
        <v>2498.6858772687983</v>
      </c>
      <c r="F18" s="704">
        <v>21845.391245722109</v>
      </c>
      <c r="G18" s="704">
        <v>0</v>
      </c>
      <c r="H18" s="688">
        <v>112213.07278832811</v>
      </c>
      <c r="I18" s="704">
        <v>98903.844886309962</v>
      </c>
      <c r="J18" s="704">
        <v>1075.9744982238317</v>
      </c>
      <c r="K18" s="704">
        <v>12233.253403794311</v>
      </c>
      <c r="L18" s="705">
        <v>0</v>
      </c>
    </row>
    <row r="19" spans="1:12">
      <c r="A19" s="493">
        <v>13</v>
      </c>
      <c r="B19" s="695" t="s">
        <v>528</v>
      </c>
      <c r="C19" s="701">
        <v>898379.82177038759</v>
      </c>
      <c r="D19" s="688">
        <v>885262.0553530294</v>
      </c>
      <c r="E19" s="688">
        <v>0</v>
      </c>
      <c r="F19" s="704">
        <v>13117.766417358265</v>
      </c>
      <c r="G19" s="704">
        <v>0</v>
      </c>
      <c r="H19" s="688">
        <v>13168.432307317455</v>
      </c>
      <c r="I19" s="704">
        <v>5822.5826097639037</v>
      </c>
      <c r="J19" s="704">
        <v>0</v>
      </c>
      <c r="K19" s="704">
        <v>7345.849697553549</v>
      </c>
      <c r="L19" s="705">
        <v>0</v>
      </c>
    </row>
    <row r="20" spans="1:12">
      <c r="A20" s="493">
        <v>14</v>
      </c>
      <c r="B20" s="695" t="s">
        <v>529</v>
      </c>
      <c r="C20" s="701">
        <v>4443119.0501908315</v>
      </c>
      <c r="D20" s="688">
        <v>4417254.5371675761</v>
      </c>
      <c r="E20" s="688">
        <v>3141.743023255814</v>
      </c>
      <c r="F20" s="704">
        <v>22722.77</v>
      </c>
      <c r="G20" s="704">
        <v>0</v>
      </c>
      <c r="H20" s="688">
        <v>49426.955548539248</v>
      </c>
      <c r="I20" s="704">
        <v>35690.20226661874</v>
      </c>
      <c r="J20" s="704">
        <v>1012.1744305085588</v>
      </c>
      <c r="K20" s="704">
        <v>12724.578851411949</v>
      </c>
      <c r="L20" s="705">
        <v>0</v>
      </c>
    </row>
    <row r="21" spans="1:12">
      <c r="A21" s="493">
        <v>15</v>
      </c>
      <c r="B21" s="695" t="s">
        <v>530</v>
      </c>
      <c r="C21" s="701">
        <v>2180003.1816780954</v>
      </c>
      <c r="D21" s="688">
        <v>2154508.4683906115</v>
      </c>
      <c r="E21" s="688">
        <v>7953.4800000000005</v>
      </c>
      <c r="F21" s="704">
        <v>17541.233287483839</v>
      </c>
      <c r="G21" s="704">
        <v>0</v>
      </c>
      <c r="H21" s="688">
        <v>41154.996462497569</v>
      </c>
      <c r="I21" s="704">
        <v>30233.20392163506</v>
      </c>
      <c r="J21" s="704">
        <v>1098.8349473296487</v>
      </c>
      <c r="K21" s="704">
        <v>9822.9575935328357</v>
      </c>
      <c r="L21" s="705">
        <v>0</v>
      </c>
    </row>
    <row r="22" spans="1:12">
      <c r="A22" s="493">
        <v>16</v>
      </c>
      <c r="B22" s="695" t="s">
        <v>531</v>
      </c>
      <c r="C22" s="701">
        <v>2037707.3546140345</v>
      </c>
      <c r="D22" s="688">
        <v>2037707.3546140345</v>
      </c>
      <c r="E22" s="688">
        <v>0</v>
      </c>
      <c r="F22" s="704">
        <v>0</v>
      </c>
      <c r="G22" s="704">
        <v>0</v>
      </c>
      <c r="H22" s="688">
        <v>11413.766084319217</v>
      </c>
      <c r="I22" s="704">
        <v>11413.766084319217</v>
      </c>
      <c r="J22" s="704">
        <v>0</v>
      </c>
      <c r="K22" s="704">
        <v>0</v>
      </c>
      <c r="L22" s="705">
        <v>0</v>
      </c>
    </row>
    <row r="23" spans="1:12">
      <c r="A23" s="493">
        <v>17</v>
      </c>
      <c r="B23" s="695" t="s">
        <v>532</v>
      </c>
      <c r="C23" s="701">
        <v>82074.774255153723</v>
      </c>
      <c r="D23" s="688">
        <v>78352.86293534415</v>
      </c>
      <c r="E23" s="688">
        <v>3721.9113198095538</v>
      </c>
      <c r="F23" s="704">
        <v>0</v>
      </c>
      <c r="G23" s="704">
        <v>0</v>
      </c>
      <c r="H23" s="688">
        <v>4020.066969497007</v>
      </c>
      <c r="I23" s="704">
        <v>2818.1508288137211</v>
      </c>
      <c r="J23" s="704">
        <v>1201.9161406832859</v>
      </c>
      <c r="K23" s="704">
        <v>0</v>
      </c>
      <c r="L23" s="705">
        <v>0</v>
      </c>
    </row>
    <row r="24" spans="1:12">
      <c r="A24" s="493">
        <v>18</v>
      </c>
      <c r="B24" s="695" t="s">
        <v>533</v>
      </c>
      <c r="C24" s="701">
        <v>11080748.618589262</v>
      </c>
      <c r="D24" s="688">
        <v>11073340.601217</v>
      </c>
      <c r="E24" s="688">
        <v>7408.0173722627742</v>
      </c>
      <c r="F24" s="704">
        <v>0</v>
      </c>
      <c r="G24" s="704">
        <v>0</v>
      </c>
      <c r="H24" s="688">
        <v>16889.605207629622</v>
      </c>
      <c r="I24" s="704">
        <v>15220.596184112055</v>
      </c>
      <c r="J24" s="704">
        <v>1669.0090235175685</v>
      </c>
      <c r="K24" s="704">
        <v>0</v>
      </c>
      <c r="L24" s="705">
        <v>0</v>
      </c>
    </row>
    <row r="25" spans="1:12">
      <c r="A25" s="493">
        <v>19</v>
      </c>
      <c r="B25" s="695" t="s">
        <v>534</v>
      </c>
      <c r="C25" s="701">
        <v>256520.14085763434</v>
      </c>
      <c r="D25" s="688">
        <v>230025.12085763432</v>
      </c>
      <c r="E25" s="688">
        <v>16592.04</v>
      </c>
      <c r="F25" s="704">
        <v>9902.98</v>
      </c>
      <c r="G25" s="704">
        <v>0</v>
      </c>
      <c r="H25" s="688">
        <v>14763.554725059006</v>
      </c>
      <c r="I25" s="704">
        <v>8554.2794375836038</v>
      </c>
      <c r="J25" s="704">
        <v>663.6816</v>
      </c>
      <c r="K25" s="704">
        <v>5545.5936874754043</v>
      </c>
      <c r="L25" s="705">
        <v>0</v>
      </c>
    </row>
    <row r="26" spans="1:12">
      <c r="A26" s="493">
        <v>20</v>
      </c>
      <c r="B26" s="695" t="s">
        <v>535</v>
      </c>
      <c r="C26" s="701">
        <v>947369.4257475842</v>
      </c>
      <c r="D26" s="688">
        <v>932000.7007852298</v>
      </c>
      <c r="E26" s="688">
        <v>0</v>
      </c>
      <c r="F26" s="704">
        <v>15368.72496235455</v>
      </c>
      <c r="G26" s="704">
        <v>0</v>
      </c>
      <c r="H26" s="688">
        <v>27806.81942384268</v>
      </c>
      <c r="I26" s="704">
        <v>19200.450014252936</v>
      </c>
      <c r="J26" s="704">
        <v>0</v>
      </c>
      <c r="K26" s="704">
        <v>8606.3694095897463</v>
      </c>
      <c r="L26" s="705">
        <v>0</v>
      </c>
    </row>
    <row r="27" spans="1:12">
      <c r="A27" s="493">
        <v>21</v>
      </c>
      <c r="B27" s="695" t="s">
        <v>536</v>
      </c>
      <c r="C27" s="701">
        <v>242683.89037212217</v>
      </c>
      <c r="D27" s="688">
        <v>242573.19037212216</v>
      </c>
      <c r="E27" s="688">
        <v>0</v>
      </c>
      <c r="F27" s="704">
        <v>110.7</v>
      </c>
      <c r="G27" s="704">
        <v>0</v>
      </c>
      <c r="H27" s="688">
        <v>7063.6079628626112</v>
      </c>
      <c r="I27" s="704">
        <v>7001.6168025044635</v>
      </c>
      <c r="J27" s="704">
        <v>0</v>
      </c>
      <c r="K27" s="704">
        <v>61.991160358147475</v>
      </c>
      <c r="L27" s="705">
        <v>0</v>
      </c>
    </row>
    <row r="28" spans="1:12">
      <c r="A28" s="493">
        <v>22</v>
      </c>
      <c r="B28" s="695" t="s">
        <v>537</v>
      </c>
      <c r="C28" s="701">
        <v>4690023.9623421747</v>
      </c>
      <c r="D28" s="688">
        <v>4638899.1838196032</v>
      </c>
      <c r="E28" s="688">
        <v>11446.23</v>
      </c>
      <c r="F28" s="704">
        <v>39678.548522571815</v>
      </c>
      <c r="G28" s="704">
        <v>0</v>
      </c>
      <c r="H28" s="688">
        <v>69199.033595538887</v>
      </c>
      <c r="I28" s="704">
        <v>45849.287364284181</v>
      </c>
      <c r="J28" s="704">
        <v>1130.0600140795241</v>
      </c>
      <c r="K28" s="704">
        <v>22219.686217175113</v>
      </c>
      <c r="L28" s="705">
        <v>0</v>
      </c>
    </row>
    <row r="29" spans="1:12">
      <c r="A29" s="493">
        <v>23</v>
      </c>
      <c r="B29" s="695" t="s">
        <v>538</v>
      </c>
      <c r="C29" s="701">
        <v>17220785.990665998</v>
      </c>
      <c r="D29" s="688">
        <v>16328406.102253776</v>
      </c>
      <c r="E29" s="688">
        <v>652593.95565233112</v>
      </c>
      <c r="F29" s="704">
        <v>239785.9327599052</v>
      </c>
      <c r="G29" s="704">
        <v>0</v>
      </c>
      <c r="H29" s="688">
        <v>669990.01237179502</v>
      </c>
      <c r="I29" s="704">
        <v>341980.97342007817</v>
      </c>
      <c r="J29" s="704">
        <v>181141.00883811727</v>
      </c>
      <c r="K29" s="704">
        <v>146868.03011359999</v>
      </c>
      <c r="L29" s="705">
        <v>0</v>
      </c>
    </row>
    <row r="30" spans="1:12">
      <c r="A30" s="493">
        <v>24</v>
      </c>
      <c r="B30" s="695" t="s">
        <v>539</v>
      </c>
      <c r="C30" s="701">
        <v>3321070.0640036236</v>
      </c>
      <c r="D30" s="688">
        <v>3176731.8540036236</v>
      </c>
      <c r="E30" s="688">
        <v>0</v>
      </c>
      <c r="F30" s="704">
        <v>144338.21</v>
      </c>
      <c r="G30" s="704">
        <v>0</v>
      </c>
      <c r="H30" s="688">
        <v>109079.91542422301</v>
      </c>
      <c r="I30" s="704">
        <v>24441.704727251177</v>
      </c>
      <c r="J30" s="704">
        <v>0</v>
      </c>
      <c r="K30" s="704">
        <v>84638.210696971815</v>
      </c>
      <c r="L30" s="705">
        <v>0</v>
      </c>
    </row>
    <row r="31" spans="1:12">
      <c r="A31" s="493">
        <v>25</v>
      </c>
      <c r="B31" s="695" t="s">
        <v>540</v>
      </c>
      <c r="C31" s="701">
        <v>9852386.6284952052</v>
      </c>
      <c r="D31" s="688">
        <v>9739809.8052584287</v>
      </c>
      <c r="E31" s="688">
        <v>41426.647193481484</v>
      </c>
      <c r="F31" s="704">
        <v>71150.176043286803</v>
      </c>
      <c r="G31" s="704">
        <v>0</v>
      </c>
      <c r="H31" s="688">
        <v>179339.93304209446</v>
      </c>
      <c r="I31" s="704">
        <v>128725.23462681369</v>
      </c>
      <c r="J31" s="704">
        <v>10201.687818541861</v>
      </c>
      <c r="K31" s="704">
        <v>40413.010596738881</v>
      </c>
      <c r="L31" s="705">
        <v>0</v>
      </c>
    </row>
    <row r="32" spans="1:12">
      <c r="A32" s="493">
        <v>26</v>
      </c>
      <c r="B32" s="695" t="s">
        <v>596</v>
      </c>
      <c r="C32" s="701">
        <v>0</v>
      </c>
      <c r="D32" s="688">
        <v>0</v>
      </c>
      <c r="E32" s="688">
        <v>0</v>
      </c>
      <c r="F32" s="704">
        <v>0</v>
      </c>
      <c r="G32" s="704">
        <v>0</v>
      </c>
      <c r="H32" s="688">
        <v>0</v>
      </c>
      <c r="I32" s="704">
        <v>0</v>
      </c>
      <c r="J32" s="704">
        <v>0</v>
      </c>
      <c r="K32" s="704">
        <v>0</v>
      </c>
      <c r="L32" s="705">
        <v>0</v>
      </c>
    </row>
    <row r="33" spans="1:12" ht="12.6" thickBot="1">
      <c r="A33" s="493">
        <v>27</v>
      </c>
      <c r="B33" s="696" t="s">
        <v>66</v>
      </c>
      <c r="C33" s="706">
        <v>130253333.67745963</v>
      </c>
      <c r="D33" s="707">
        <v>127849077.71462533</v>
      </c>
      <c r="E33" s="707">
        <v>780112.25459720287</v>
      </c>
      <c r="F33" s="708">
        <v>1624143.708237099</v>
      </c>
      <c r="G33" s="708">
        <v>-2.5738700060173869E-10</v>
      </c>
      <c r="H33" s="707">
        <v>2418684.501935964</v>
      </c>
      <c r="I33" s="708">
        <v>1315772.0156621984</v>
      </c>
      <c r="J33" s="708">
        <v>209087.12456822998</v>
      </c>
      <c r="K33" s="708">
        <v>893825.36170553602</v>
      </c>
      <c r="L33" s="709">
        <v>0</v>
      </c>
    </row>
    <row r="35" spans="1:12">
      <c r="B35" s="548"/>
      <c r="C35" s="548"/>
    </row>
    <row r="42" spans="1:12">
      <c r="C42" s="761"/>
      <c r="D42" s="761"/>
      <c r="E42" s="761"/>
      <c r="F42" s="761"/>
      <c r="G42" s="761"/>
      <c r="H42" s="761"/>
      <c r="I42" s="761"/>
      <c r="J42" s="761"/>
      <c r="K42" s="761"/>
      <c r="L42" s="761"/>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9.9978637043366805E-2"/>
  </sheetPr>
  <dimension ref="A1:K13"/>
  <sheetViews>
    <sheetView showGridLines="0" topLeftCell="G1" zoomScale="80" zoomScaleNormal="80" workbookViewId="0">
      <selection activeCell="K16" sqref="K16"/>
    </sheetView>
  </sheetViews>
  <sheetFormatPr defaultColWidth="8.6640625" defaultRowHeight="12"/>
  <cols>
    <col min="1" max="1" width="11.88671875" style="397" bestFit="1" customWidth="1"/>
    <col min="2" max="2" width="165.109375" style="397" customWidth="1"/>
    <col min="3" max="11" width="28.33203125" style="397" customWidth="1"/>
    <col min="12" max="16384" width="8.6640625" style="397"/>
  </cols>
  <sheetData>
    <row r="1" spans="1:11" s="390" customFormat="1" ht="13.8">
      <c r="A1" s="389" t="s">
        <v>108</v>
      </c>
      <c r="B1" s="317" t="str">
        <f>Info!C2</f>
        <v>სს სილქ ბანკი</v>
      </c>
      <c r="C1" s="503"/>
      <c r="D1" s="503"/>
      <c r="E1" s="503"/>
      <c r="F1" s="503"/>
      <c r="G1" s="503"/>
      <c r="H1" s="503"/>
      <c r="I1" s="503"/>
      <c r="J1" s="503"/>
      <c r="K1" s="503"/>
    </row>
    <row r="2" spans="1:11" s="390" customFormat="1">
      <c r="A2" s="389" t="s">
        <v>109</v>
      </c>
      <c r="B2" s="687">
        <f>'1. key ratios'!B2</f>
        <v>45657</v>
      </c>
      <c r="C2" s="503"/>
      <c r="D2" s="503"/>
      <c r="E2" s="503"/>
      <c r="F2" s="503"/>
      <c r="G2" s="503"/>
      <c r="H2" s="503"/>
      <c r="I2" s="503"/>
      <c r="J2" s="503"/>
      <c r="K2" s="503"/>
    </row>
    <row r="3" spans="1:11" s="390" customFormat="1">
      <c r="A3" s="391" t="s">
        <v>597</v>
      </c>
      <c r="B3" s="503"/>
      <c r="C3" s="503"/>
      <c r="D3" s="503"/>
      <c r="E3" s="503"/>
      <c r="F3" s="503"/>
      <c r="G3" s="503"/>
      <c r="H3" s="503"/>
      <c r="I3" s="503"/>
      <c r="J3" s="503"/>
      <c r="K3" s="503"/>
    </row>
    <row r="4" spans="1:11">
      <c r="A4" s="553"/>
      <c r="B4" s="553"/>
      <c r="C4" s="552" t="s">
        <v>501</v>
      </c>
      <c r="D4" s="552" t="s">
        <v>502</v>
      </c>
      <c r="E4" s="552" t="s">
        <v>503</v>
      </c>
      <c r="F4" s="552" t="s">
        <v>504</v>
      </c>
      <c r="G4" s="552" t="s">
        <v>505</v>
      </c>
      <c r="H4" s="552" t="s">
        <v>506</v>
      </c>
      <c r="I4" s="552" t="s">
        <v>507</v>
      </c>
      <c r="J4" s="552" t="s">
        <v>508</v>
      </c>
      <c r="K4" s="552" t="s">
        <v>509</v>
      </c>
    </row>
    <row r="5" spans="1:11" ht="104.1" customHeight="1">
      <c r="A5" s="877" t="s">
        <v>904</v>
      </c>
      <c r="B5" s="878"/>
      <c r="C5" s="551" t="s">
        <v>598</v>
      </c>
      <c r="D5" s="551" t="s">
        <v>591</v>
      </c>
      <c r="E5" s="551" t="s">
        <v>592</v>
      </c>
      <c r="F5" s="551" t="s">
        <v>903</v>
      </c>
      <c r="G5" s="551" t="s">
        <v>599</v>
      </c>
      <c r="H5" s="551" t="s">
        <v>600</v>
      </c>
      <c r="I5" s="551" t="s">
        <v>601</v>
      </c>
      <c r="J5" s="551" t="s">
        <v>602</v>
      </c>
      <c r="K5" s="551" t="s">
        <v>603</v>
      </c>
    </row>
    <row r="6" spans="1:11">
      <c r="A6" s="493">
        <v>1</v>
      </c>
      <c r="B6" s="493" t="s">
        <v>604</v>
      </c>
      <c r="C6" s="688">
        <v>6900476.7457754705</v>
      </c>
      <c r="D6" s="688"/>
      <c r="E6" s="688"/>
      <c r="F6" s="688"/>
      <c r="G6" s="688">
        <v>95270260.479007721</v>
      </c>
      <c r="H6" s="688"/>
      <c r="I6" s="688">
        <v>12552656.307958478</v>
      </c>
      <c r="J6" s="688">
        <v>0</v>
      </c>
      <c r="K6" s="688">
        <v>13168140.144717952</v>
      </c>
    </row>
    <row r="7" spans="1:11">
      <c r="A7" s="493">
        <v>2</v>
      </c>
      <c r="B7" s="493" t="s">
        <v>605</v>
      </c>
      <c r="C7" s="688"/>
      <c r="D7" s="688"/>
      <c r="E7" s="688"/>
      <c r="F7" s="688"/>
      <c r="G7" s="688"/>
      <c r="H7" s="688"/>
      <c r="I7" s="688"/>
      <c r="J7" s="688"/>
      <c r="K7" s="688"/>
    </row>
    <row r="8" spans="1:11">
      <c r="A8" s="493">
        <v>3</v>
      </c>
      <c r="B8" s="493" t="s">
        <v>569</v>
      </c>
      <c r="C8" s="688">
        <v>3631580.15</v>
      </c>
      <c r="D8" s="688"/>
      <c r="E8" s="688"/>
      <c r="F8" s="688"/>
      <c r="G8" s="688">
        <v>13384508.640000002</v>
      </c>
      <c r="H8" s="688"/>
      <c r="I8" s="688">
        <v>1335920.3400000001</v>
      </c>
      <c r="J8" s="688"/>
      <c r="K8" s="688">
        <v>3533913.08</v>
      </c>
    </row>
    <row r="9" spans="1:11">
      <c r="A9" s="493">
        <v>4</v>
      </c>
      <c r="B9" s="510" t="s">
        <v>902</v>
      </c>
      <c r="C9" s="710"/>
      <c r="D9" s="710"/>
      <c r="E9" s="710"/>
      <c r="F9" s="710"/>
      <c r="G9" s="710">
        <v>1318730.2620363194</v>
      </c>
      <c r="H9" s="710"/>
      <c r="I9" s="710">
        <v>0</v>
      </c>
      <c r="J9" s="710"/>
      <c r="K9" s="710">
        <v>305413.44620077987</v>
      </c>
    </row>
    <row r="10" spans="1:11">
      <c r="A10" s="493">
        <v>5</v>
      </c>
      <c r="B10" s="510" t="s">
        <v>901</v>
      </c>
      <c r="C10" s="710"/>
      <c r="D10" s="710"/>
      <c r="E10" s="710"/>
      <c r="F10" s="710"/>
      <c r="G10" s="710"/>
      <c r="H10" s="710"/>
      <c r="I10" s="710"/>
      <c r="J10" s="710"/>
      <c r="K10" s="710"/>
    </row>
    <row r="11" spans="1:11">
      <c r="A11" s="493">
        <v>6</v>
      </c>
      <c r="B11" s="510" t="s">
        <v>900</v>
      </c>
      <c r="C11" s="710"/>
      <c r="D11" s="710"/>
      <c r="E11" s="710"/>
      <c r="F11" s="710"/>
      <c r="G11" s="710"/>
      <c r="H11" s="710"/>
      <c r="I11" s="710"/>
      <c r="J11" s="710"/>
      <c r="K11" s="710"/>
    </row>
    <row r="13" spans="1:11" ht="13.8">
      <c r="B13" s="549"/>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9.9978637043366805E-2"/>
  </sheetPr>
  <dimension ref="A1:V20"/>
  <sheetViews>
    <sheetView showGridLines="0" zoomScale="80" zoomScaleNormal="80" workbookViewId="0">
      <selection activeCell="C25" sqref="C25"/>
    </sheetView>
  </sheetViews>
  <sheetFormatPr defaultColWidth="8.6640625" defaultRowHeight="14.4"/>
  <cols>
    <col min="1" max="1" width="10" style="554" bestFit="1" customWidth="1"/>
    <col min="2" max="2" width="71.6640625" style="554" customWidth="1"/>
    <col min="3" max="3" width="14.109375" style="554" customWidth="1"/>
    <col min="4" max="7" width="26.44140625" style="554" customWidth="1"/>
    <col min="8" max="8" width="16.33203125" style="554" customWidth="1"/>
    <col min="9" max="12" width="26.44140625" style="554" customWidth="1"/>
    <col min="13" max="13" width="18.5546875" style="554" customWidth="1"/>
    <col min="14" max="17" width="26.44140625" style="554" customWidth="1"/>
    <col min="18" max="18" width="18.44140625" style="554" customWidth="1"/>
    <col min="19" max="22" width="26.44140625" style="554" customWidth="1"/>
    <col min="23" max="16384" width="8.6640625" style="554"/>
  </cols>
  <sheetData>
    <row r="1" spans="1:22">
      <c r="A1" s="389" t="s">
        <v>108</v>
      </c>
      <c r="B1" s="317" t="str">
        <f>Info!C2</f>
        <v>სს სილქ ბანკი</v>
      </c>
    </row>
    <row r="2" spans="1:22">
      <c r="A2" s="389" t="s">
        <v>109</v>
      </c>
      <c r="B2" s="687">
        <f>'1. key ratios'!B2</f>
        <v>45657</v>
      </c>
    </row>
    <row r="3" spans="1:22">
      <c r="A3" s="391" t="s">
        <v>687</v>
      </c>
      <c r="B3" s="503"/>
    </row>
    <row r="4" spans="1:22">
      <c r="A4" s="391"/>
      <c r="B4" s="503"/>
    </row>
    <row r="5" spans="1:22" ht="24" customHeight="1">
      <c r="A5" s="879" t="s">
        <v>714</v>
      </c>
      <c r="B5" s="879"/>
      <c r="C5" s="881" t="s">
        <v>906</v>
      </c>
      <c r="D5" s="881"/>
      <c r="E5" s="881"/>
      <c r="F5" s="881"/>
      <c r="G5" s="881"/>
      <c r="H5" s="881" t="s">
        <v>595</v>
      </c>
      <c r="I5" s="881"/>
      <c r="J5" s="881"/>
      <c r="K5" s="881"/>
      <c r="L5" s="881"/>
      <c r="M5" s="881" t="s">
        <v>905</v>
      </c>
      <c r="N5" s="881"/>
      <c r="O5" s="881"/>
      <c r="P5" s="881"/>
      <c r="Q5" s="881"/>
      <c r="R5" s="880" t="s">
        <v>713</v>
      </c>
      <c r="S5" s="880" t="s">
        <v>717</v>
      </c>
      <c r="T5" s="880" t="s">
        <v>716</v>
      </c>
      <c r="U5" s="880" t="s">
        <v>945</v>
      </c>
      <c r="V5" s="880" t="s">
        <v>946</v>
      </c>
    </row>
    <row r="6" spans="1:22" ht="36" customHeight="1">
      <c r="A6" s="879"/>
      <c r="B6" s="879"/>
      <c r="C6" s="563"/>
      <c r="D6" s="501" t="s">
        <v>890</v>
      </c>
      <c r="E6" s="501" t="s">
        <v>889</v>
      </c>
      <c r="F6" s="501" t="s">
        <v>888</v>
      </c>
      <c r="G6" s="501" t="s">
        <v>887</v>
      </c>
      <c r="H6" s="563"/>
      <c r="I6" s="501" t="s">
        <v>890</v>
      </c>
      <c r="J6" s="501" t="s">
        <v>889</v>
      </c>
      <c r="K6" s="501" t="s">
        <v>888</v>
      </c>
      <c r="L6" s="501" t="s">
        <v>887</v>
      </c>
      <c r="M6" s="563"/>
      <c r="N6" s="501" t="s">
        <v>890</v>
      </c>
      <c r="O6" s="501" t="s">
        <v>889</v>
      </c>
      <c r="P6" s="501" t="s">
        <v>888</v>
      </c>
      <c r="Q6" s="501" t="s">
        <v>887</v>
      </c>
      <c r="R6" s="880"/>
      <c r="S6" s="880"/>
      <c r="T6" s="880"/>
      <c r="U6" s="880"/>
      <c r="V6" s="880"/>
    </row>
    <row r="7" spans="1:22">
      <c r="A7" s="558">
        <v>1</v>
      </c>
      <c r="B7" s="562" t="s">
        <v>688</v>
      </c>
      <c r="C7" s="710">
        <v>1238034.31</v>
      </c>
      <c r="D7" s="710">
        <v>1214513.1200000001</v>
      </c>
      <c r="E7" s="710">
        <v>23521.19</v>
      </c>
      <c r="F7" s="710">
        <v>0</v>
      </c>
      <c r="G7" s="710"/>
      <c r="H7" s="710">
        <v>1252819.6000000001</v>
      </c>
      <c r="I7" s="710">
        <v>1229038.05</v>
      </c>
      <c r="J7" s="710">
        <v>23781.55</v>
      </c>
      <c r="K7" s="710">
        <v>0</v>
      </c>
      <c r="L7" s="710"/>
      <c r="M7" s="710">
        <v>50112.784</v>
      </c>
      <c r="N7" s="710">
        <v>49161.521999999997</v>
      </c>
      <c r="O7" s="710">
        <v>951.26199999999994</v>
      </c>
      <c r="P7" s="710">
        <v>0</v>
      </c>
      <c r="Q7" s="710">
        <v>0</v>
      </c>
      <c r="R7" s="710">
        <v>100</v>
      </c>
      <c r="S7" s="712">
        <v>0.31107960566873</v>
      </c>
      <c r="T7" s="712">
        <v>0.36813227333134702</v>
      </c>
      <c r="U7" s="712">
        <v>0.310173742018506</v>
      </c>
      <c r="V7" s="712">
        <v>32.531607958425603</v>
      </c>
    </row>
    <row r="8" spans="1:22">
      <c r="A8" s="558">
        <v>2</v>
      </c>
      <c r="B8" s="561" t="s">
        <v>689</v>
      </c>
      <c r="C8" s="710">
        <v>27293617.41</v>
      </c>
      <c r="D8" s="710">
        <v>26326042.940000001</v>
      </c>
      <c r="E8" s="710">
        <v>453599</v>
      </c>
      <c r="F8" s="710">
        <v>513975.47</v>
      </c>
      <c r="G8" s="710"/>
      <c r="H8" s="710">
        <v>27483191.763561852</v>
      </c>
      <c r="I8" s="710">
        <v>26503140.427246701</v>
      </c>
      <c r="J8" s="710">
        <v>458908.67800555</v>
      </c>
      <c r="K8" s="710">
        <v>521142.65830960002</v>
      </c>
      <c r="L8" s="710"/>
      <c r="M8" s="710">
        <v>1068689.9908710541</v>
      </c>
      <c r="N8" s="710">
        <v>662596.0080099511</v>
      </c>
      <c r="O8" s="710">
        <v>101098.86878876299</v>
      </c>
      <c r="P8" s="710">
        <v>304995.11407234002</v>
      </c>
      <c r="Q8" s="710"/>
      <c r="R8" s="710">
        <v>2937</v>
      </c>
      <c r="S8" s="712">
        <v>0.22539484636825999</v>
      </c>
      <c r="T8" s="712">
        <v>0.263322733811169</v>
      </c>
      <c r="U8" s="712">
        <v>0.19529786322471401</v>
      </c>
      <c r="V8" s="712">
        <v>50.890178544610997</v>
      </c>
    </row>
    <row r="9" spans="1:22">
      <c r="A9" s="558">
        <v>3</v>
      </c>
      <c r="B9" s="561" t="s">
        <v>690</v>
      </c>
      <c r="C9" s="710">
        <v>11401.689999999999</v>
      </c>
      <c r="D9" s="710">
        <v>9359.2999999999993</v>
      </c>
      <c r="E9" s="710">
        <v>0</v>
      </c>
      <c r="F9" s="710">
        <v>2042.39</v>
      </c>
      <c r="G9" s="710"/>
      <c r="H9" s="710">
        <v>11429.449999999999</v>
      </c>
      <c r="I9" s="710">
        <v>9385.39</v>
      </c>
      <c r="J9" s="710">
        <v>0</v>
      </c>
      <c r="K9" s="710">
        <v>2044.06</v>
      </c>
      <c r="L9" s="710"/>
      <c r="M9" s="710">
        <v>1794.0750703029998</v>
      </c>
      <c r="N9" s="710">
        <v>649.41697414299995</v>
      </c>
      <c r="O9" s="710">
        <v>0</v>
      </c>
      <c r="P9" s="710">
        <v>1144.65809616</v>
      </c>
      <c r="Q9" s="710"/>
      <c r="R9" s="710">
        <v>39</v>
      </c>
      <c r="S9" s="712">
        <v>0</v>
      </c>
      <c r="T9" s="712">
        <v>0</v>
      </c>
      <c r="U9" s="712">
        <v>0.35</v>
      </c>
      <c r="V9" s="712">
        <v>1.89362539024411</v>
      </c>
    </row>
    <row r="10" spans="1:22">
      <c r="A10" s="558">
        <v>4</v>
      </c>
      <c r="B10" s="561" t="s">
        <v>691</v>
      </c>
      <c r="C10" s="710">
        <v>8825.41</v>
      </c>
      <c r="D10" s="710">
        <v>8825.41</v>
      </c>
      <c r="E10" s="710">
        <v>0</v>
      </c>
      <c r="F10" s="710">
        <v>0</v>
      </c>
      <c r="G10" s="710"/>
      <c r="H10" s="710">
        <v>8381.1477783999999</v>
      </c>
      <c r="I10" s="710">
        <v>8381.1477783999999</v>
      </c>
      <c r="J10" s="710">
        <v>0</v>
      </c>
      <c r="K10" s="710">
        <v>0</v>
      </c>
      <c r="L10" s="710"/>
      <c r="M10" s="710">
        <v>93.880923026999994</v>
      </c>
      <c r="N10" s="710">
        <v>93.880923026999994</v>
      </c>
      <c r="O10" s="710">
        <v>0</v>
      </c>
      <c r="P10" s="710">
        <v>0</v>
      </c>
      <c r="Q10" s="710"/>
      <c r="R10" s="710">
        <v>9</v>
      </c>
      <c r="S10" s="712">
        <v>0</v>
      </c>
      <c r="T10" s="712">
        <v>0</v>
      </c>
      <c r="U10" s="712">
        <v>0.28000000000000003</v>
      </c>
      <c r="V10" s="712">
        <v>18.012250422359902</v>
      </c>
    </row>
    <row r="11" spans="1:22">
      <c r="A11" s="558">
        <v>5</v>
      </c>
      <c r="B11" s="561" t="s">
        <v>692</v>
      </c>
      <c r="C11" s="710">
        <v>36117.89</v>
      </c>
      <c r="D11" s="710">
        <v>36114.65</v>
      </c>
      <c r="E11" s="710">
        <v>0</v>
      </c>
      <c r="F11" s="710">
        <v>3.24</v>
      </c>
      <c r="G11" s="710"/>
      <c r="H11" s="710">
        <v>36835.85</v>
      </c>
      <c r="I11" s="710">
        <v>36831.040000000001</v>
      </c>
      <c r="J11" s="710">
        <v>0</v>
      </c>
      <c r="K11" s="710">
        <v>4.8099999999999996</v>
      </c>
      <c r="L11" s="710"/>
      <c r="M11" s="710">
        <v>415.25424407499997</v>
      </c>
      <c r="N11" s="710">
        <v>412.560680558</v>
      </c>
      <c r="O11" s="710">
        <v>0</v>
      </c>
      <c r="P11" s="710">
        <v>2.6935635169999999</v>
      </c>
      <c r="Q11" s="710"/>
      <c r="R11" s="710">
        <v>39</v>
      </c>
      <c r="S11" s="712">
        <v>0.48</v>
      </c>
      <c r="T11" s="712">
        <v>0</v>
      </c>
      <c r="U11" s="712">
        <v>0.17028874208490499</v>
      </c>
      <c r="V11" s="712">
        <v>9.1904406639451199</v>
      </c>
    </row>
    <row r="12" spans="1:22">
      <c r="A12" s="558">
        <v>6</v>
      </c>
      <c r="B12" s="561" t="s">
        <v>693</v>
      </c>
      <c r="C12" s="710">
        <v>1887716.82</v>
      </c>
      <c r="D12" s="710">
        <v>1884768.24</v>
      </c>
      <c r="E12" s="710">
        <v>2948.58</v>
      </c>
      <c r="F12" s="710">
        <v>0</v>
      </c>
      <c r="G12" s="710"/>
      <c r="H12" s="710">
        <v>1850926.11</v>
      </c>
      <c r="I12" s="710">
        <v>1847780.49</v>
      </c>
      <c r="J12" s="710">
        <v>3145.62</v>
      </c>
      <c r="K12" s="710">
        <v>0</v>
      </c>
      <c r="L12" s="710"/>
      <c r="M12" s="710">
        <v>25199.919734442003</v>
      </c>
      <c r="N12" s="710">
        <v>24174.776492132001</v>
      </c>
      <c r="O12" s="710">
        <v>1025.14324231</v>
      </c>
      <c r="P12" s="710">
        <v>0</v>
      </c>
      <c r="Q12" s="710"/>
      <c r="R12" s="710">
        <v>1193</v>
      </c>
      <c r="S12" s="712">
        <v>0.36</v>
      </c>
      <c r="T12" s="712">
        <v>0.44900000000000001</v>
      </c>
      <c r="U12" s="712">
        <v>0.35535280826707799</v>
      </c>
      <c r="V12" s="712">
        <v>45.4252504556517</v>
      </c>
    </row>
    <row r="13" spans="1:22">
      <c r="A13" s="558">
        <v>7</v>
      </c>
      <c r="B13" s="561" t="s">
        <v>694</v>
      </c>
      <c r="C13" s="710">
        <v>5849271.2500000009</v>
      </c>
      <c r="D13" s="710">
        <v>5266551.4700000007</v>
      </c>
      <c r="E13" s="710">
        <v>295801.24</v>
      </c>
      <c r="F13" s="710">
        <v>286918.53999999998</v>
      </c>
      <c r="G13" s="710"/>
      <c r="H13" s="710">
        <v>5880407.7164700003</v>
      </c>
      <c r="I13" s="710">
        <v>5279761.4639699999</v>
      </c>
      <c r="J13" s="710">
        <v>294276.40659999999</v>
      </c>
      <c r="K13" s="710">
        <v>306369.84590000001</v>
      </c>
      <c r="L13" s="710"/>
      <c r="M13" s="710">
        <v>402665.87203940004</v>
      </c>
      <c r="N13" s="710">
        <v>133439.3841394</v>
      </c>
      <c r="O13" s="710">
        <v>106011.8505</v>
      </c>
      <c r="P13" s="710">
        <v>163214.63740000001</v>
      </c>
      <c r="Q13" s="710"/>
      <c r="R13" s="710">
        <v>44</v>
      </c>
      <c r="S13" s="712">
        <v>0.13524218644314301</v>
      </c>
      <c r="T13" s="712">
        <v>0.14606078637545999</v>
      </c>
      <c r="U13" s="712">
        <v>0.136371681776597</v>
      </c>
      <c r="V13" s="712">
        <v>148.935367461032</v>
      </c>
    </row>
    <row r="14" spans="1:22">
      <c r="A14" s="556">
        <v>7.1</v>
      </c>
      <c r="B14" s="555" t="s">
        <v>695</v>
      </c>
      <c r="C14" s="710">
        <v>4291317.5200000005</v>
      </c>
      <c r="D14" s="710">
        <v>3708597.74</v>
      </c>
      <c r="E14" s="710">
        <v>295801.24</v>
      </c>
      <c r="F14" s="710">
        <v>286918.53999999998</v>
      </c>
      <c r="G14" s="710"/>
      <c r="H14" s="710">
        <v>4320806.4584799996</v>
      </c>
      <c r="I14" s="710">
        <v>3720160.2059800001</v>
      </c>
      <c r="J14" s="710">
        <v>294276.40659999999</v>
      </c>
      <c r="K14" s="710">
        <v>306369.84590000001</v>
      </c>
      <c r="L14" s="710"/>
      <c r="M14" s="710">
        <v>352371.00472149998</v>
      </c>
      <c r="N14" s="710">
        <v>83144.516821500001</v>
      </c>
      <c r="O14" s="710">
        <v>106011.8505</v>
      </c>
      <c r="P14" s="710">
        <v>163214.63740000001</v>
      </c>
      <c r="Q14" s="710"/>
      <c r="R14" s="710">
        <v>24</v>
      </c>
      <c r="S14" s="712">
        <v>0.135104496158925</v>
      </c>
      <c r="T14" s="712">
        <v>0.14606889115069499</v>
      </c>
      <c r="U14" s="712">
        <v>0.137647582344361</v>
      </c>
      <c r="V14" s="712">
        <v>150.325991563542</v>
      </c>
    </row>
    <row r="15" spans="1:22" ht="24">
      <c r="A15" s="556">
        <v>7.2</v>
      </c>
      <c r="B15" s="555" t="s">
        <v>696</v>
      </c>
      <c r="C15" s="710">
        <v>1044706.94</v>
      </c>
      <c r="D15" s="710">
        <v>1044706.94</v>
      </c>
      <c r="E15" s="710">
        <v>0</v>
      </c>
      <c r="F15" s="710">
        <v>0</v>
      </c>
      <c r="G15" s="710"/>
      <c r="H15" s="710">
        <v>1045596.37193</v>
      </c>
      <c r="I15" s="710">
        <v>1045596.37193</v>
      </c>
      <c r="J15" s="710">
        <v>0</v>
      </c>
      <c r="K15" s="710">
        <v>0</v>
      </c>
      <c r="L15" s="710"/>
      <c r="M15" s="710">
        <v>33718.958949499996</v>
      </c>
      <c r="N15" s="710">
        <v>33718.958949499996</v>
      </c>
      <c r="O15" s="710">
        <v>0</v>
      </c>
      <c r="P15" s="710">
        <v>0</v>
      </c>
      <c r="Q15" s="710"/>
      <c r="R15" s="710">
        <v>11</v>
      </c>
      <c r="S15" s="712">
        <v>0.13541897049714799</v>
      </c>
      <c r="T15" s="712">
        <v>0.14588508456510099</v>
      </c>
      <c r="U15" s="712">
        <v>0.132743559672342</v>
      </c>
      <c r="V15" s="712">
        <v>142.529959305142</v>
      </c>
    </row>
    <row r="16" spans="1:22">
      <c r="A16" s="556">
        <v>7.3</v>
      </c>
      <c r="B16" s="555" t="s">
        <v>697</v>
      </c>
      <c r="C16" s="710">
        <v>513246.79</v>
      </c>
      <c r="D16" s="710">
        <v>513246.79</v>
      </c>
      <c r="E16" s="710">
        <v>0</v>
      </c>
      <c r="F16" s="710">
        <v>0</v>
      </c>
      <c r="G16" s="710"/>
      <c r="H16" s="710">
        <v>514004.88605999999</v>
      </c>
      <c r="I16" s="710">
        <v>514004.88605999999</v>
      </c>
      <c r="J16" s="710">
        <v>0</v>
      </c>
      <c r="K16" s="710">
        <v>0</v>
      </c>
      <c r="L16" s="710"/>
      <c r="M16" s="710">
        <v>16575.9083684</v>
      </c>
      <c r="N16" s="710">
        <v>16575.9083684</v>
      </c>
      <c r="O16" s="710">
        <v>0</v>
      </c>
      <c r="P16" s="710">
        <v>0</v>
      </c>
      <c r="Q16" s="710"/>
      <c r="R16" s="710">
        <v>9</v>
      </c>
      <c r="S16" s="712">
        <v>0.13500000000000001</v>
      </c>
      <c r="T16" s="712">
        <v>0.153</v>
      </c>
      <c r="U16" s="712">
        <v>0.133088718976693</v>
      </c>
      <c r="V16" s="712">
        <v>150.34631594286199</v>
      </c>
    </row>
    <row r="17" spans="1:22">
      <c r="A17" s="558">
        <v>8</v>
      </c>
      <c r="B17" s="561" t="s">
        <v>698</v>
      </c>
      <c r="C17" s="710">
        <v>0</v>
      </c>
      <c r="D17" s="710">
        <v>0</v>
      </c>
      <c r="E17" s="710">
        <v>0</v>
      </c>
      <c r="F17" s="710">
        <v>0</v>
      </c>
      <c r="G17" s="710"/>
      <c r="H17" s="710">
        <v>0</v>
      </c>
      <c r="I17" s="710">
        <v>0</v>
      </c>
      <c r="J17" s="710">
        <v>0</v>
      </c>
      <c r="K17" s="710">
        <v>0</v>
      </c>
      <c r="L17" s="710"/>
      <c r="M17" s="710">
        <v>0</v>
      </c>
      <c r="N17" s="710">
        <v>0</v>
      </c>
      <c r="O17" s="710">
        <v>0</v>
      </c>
      <c r="P17" s="710">
        <v>0</v>
      </c>
      <c r="Q17" s="710"/>
      <c r="R17" s="710">
        <v>0</v>
      </c>
      <c r="S17" s="712">
        <v>0</v>
      </c>
      <c r="T17" s="712">
        <v>0</v>
      </c>
      <c r="U17" s="712">
        <v>0</v>
      </c>
      <c r="V17" s="712">
        <v>0</v>
      </c>
    </row>
    <row r="18" spans="1:22">
      <c r="A18" s="560">
        <v>9</v>
      </c>
      <c r="B18" s="559" t="s">
        <v>699</v>
      </c>
      <c r="C18" s="711">
        <v>0</v>
      </c>
      <c r="D18" s="711">
        <v>0</v>
      </c>
      <c r="E18" s="711">
        <v>0</v>
      </c>
      <c r="F18" s="711">
        <v>0</v>
      </c>
      <c r="G18" s="711"/>
      <c r="H18" s="711">
        <v>0</v>
      </c>
      <c r="I18" s="711">
        <v>0</v>
      </c>
      <c r="J18" s="711">
        <v>0</v>
      </c>
      <c r="K18" s="711">
        <v>0</v>
      </c>
      <c r="L18" s="711"/>
      <c r="M18" s="711">
        <v>0</v>
      </c>
      <c r="N18" s="711">
        <v>0</v>
      </c>
      <c r="O18" s="711">
        <v>0</v>
      </c>
      <c r="P18" s="711">
        <v>0</v>
      </c>
      <c r="Q18" s="711"/>
      <c r="R18" s="711">
        <v>0</v>
      </c>
      <c r="S18" s="713">
        <v>0</v>
      </c>
      <c r="T18" s="713">
        <v>0</v>
      </c>
      <c r="U18" s="713">
        <v>0</v>
      </c>
      <c r="V18" s="713">
        <v>0</v>
      </c>
    </row>
    <row r="19" spans="1:22">
      <c r="A19" s="558">
        <v>10</v>
      </c>
      <c r="B19" s="557" t="s">
        <v>715</v>
      </c>
      <c r="C19" s="710">
        <v>36324984.780000001</v>
      </c>
      <c r="D19" s="710">
        <v>34746175.130000003</v>
      </c>
      <c r="E19" s="710">
        <v>775870.01</v>
      </c>
      <c r="F19" s="710">
        <v>802939.6399999999</v>
      </c>
      <c r="G19" s="710"/>
      <c r="H19" s="710">
        <v>36523991.637810253</v>
      </c>
      <c r="I19" s="710">
        <v>34914318.008995101</v>
      </c>
      <c r="J19" s="710">
        <v>780112.25460554997</v>
      </c>
      <c r="K19" s="710">
        <v>829561.37420960004</v>
      </c>
      <c r="L19" s="710"/>
      <c r="M19" s="710">
        <v>1548971.7768823009</v>
      </c>
      <c r="N19" s="710">
        <v>870527.5492192111</v>
      </c>
      <c r="O19" s="710">
        <v>209087.124531073</v>
      </c>
      <c r="P19" s="710">
        <v>469357.10313201702</v>
      </c>
      <c r="Q19" s="710"/>
      <c r="R19" s="710">
        <v>4361</v>
      </c>
      <c r="S19" s="712">
        <v>0.23557506760081501</v>
      </c>
      <c r="T19" s="712">
        <v>0.27759970741506401</v>
      </c>
      <c r="U19" s="712">
        <v>0.19808446429307699</v>
      </c>
      <c r="V19" s="712">
        <v>65.707218692511503</v>
      </c>
    </row>
    <row r="20" spans="1:22" ht="24">
      <c r="A20" s="556">
        <v>10.1</v>
      </c>
      <c r="B20" s="555" t="s">
        <v>718</v>
      </c>
      <c r="C20" s="550"/>
      <c r="D20" s="550"/>
      <c r="E20" s="550"/>
      <c r="F20" s="550"/>
      <c r="G20" s="550"/>
      <c r="H20" s="550"/>
      <c r="I20" s="550"/>
      <c r="J20" s="550"/>
      <c r="K20" s="550"/>
      <c r="L20" s="550"/>
      <c r="M20" s="550">
        <v>0</v>
      </c>
      <c r="N20" s="550"/>
      <c r="O20" s="550"/>
      <c r="P20" s="550"/>
      <c r="Q20" s="550"/>
      <c r="R20" s="550"/>
      <c r="S20" s="712"/>
      <c r="T20" s="712"/>
      <c r="U20" s="712"/>
      <c r="V20" s="712"/>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237"/>
  <sheetViews>
    <sheetView topLeftCell="A88" zoomScale="90" zoomScaleNormal="90" workbookViewId="0">
      <selection activeCell="B119" sqref="B119:C120"/>
    </sheetView>
  </sheetViews>
  <sheetFormatPr defaultColWidth="43.5546875" defaultRowHeight="12"/>
  <cols>
    <col min="1" max="1" width="8" style="154" customWidth="1"/>
    <col min="2" max="2" width="66.109375" style="155" customWidth="1"/>
    <col min="3" max="3" width="131.44140625" style="156" customWidth="1"/>
    <col min="4" max="5" width="10.33203125" style="147" customWidth="1"/>
    <col min="6" max="6" width="67.5546875" style="147" customWidth="1"/>
    <col min="7" max="16384" width="43.5546875" style="147"/>
  </cols>
  <sheetData>
    <row r="1" spans="1:3" ht="13.2" thickTop="1" thickBot="1">
      <c r="A1" s="882" t="s">
        <v>187</v>
      </c>
      <c r="B1" s="883"/>
      <c r="C1" s="884"/>
    </row>
    <row r="2" spans="1:3" ht="26.25" customHeight="1">
      <c r="A2" s="398"/>
      <c r="B2" s="885" t="s">
        <v>188</v>
      </c>
      <c r="C2" s="885"/>
    </row>
    <row r="3" spans="1:3" s="152" customFormat="1" ht="11.25" customHeight="1">
      <c r="A3" s="151"/>
      <c r="B3" s="885" t="s">
        <v>263</v>
      </c>
      <c r="C3" s="885"/>
    </row>
    <row r="4" spans="1:3" ht="12" customHeight="1" thickBot="1">
      <c r="A4" s="886" t="s">
        <v>267</v>
      </c>
      <c r="B4" s="887"/>
      <c r="C4" s="888"/>
    </row>
    <row r="5" spans="1:3" ht="12.6" thickTop="1">
      <c r="A5" s="148"/>
      <c r="B5" s="889" t="s">
        <v>189</v>
      </c>
      <c r="C5" s="890"/>
    </row>
    <row r="6" spans="1:3">
      <c r="A6" s="398"/>
      <c r="B6" s="891" t="s">
        <v>264</v>
      </c>
      <c r="C6" s="892"/>
    </row>
    <row r="7" spans="1:3">
      <c r="A7" s="398"/>
      <c r="B7" s="891" t="s">
        <v>190</v>
      </c>
      <c r="C7" s="892"/>
    </row>
    <row r="8" spans="1:3">
      <c r="A8" s="398"/>
      <c r="B8" s="891" t="s">
        <v>265</v>
      </c>
      <c r="C8" s="892"/>
    </row>
    <row r="9" spans="1:3">
      <c r="A9" s="398"/>
      <c r="B9" s="897" t="s">
        <v>266</v>
      </c>
      <c r="C9" s="898"/>
    </row>
    <row r="10" spans="1:3">
      <c r="A10" s="398"/>
      <c r="B10" s="895" t="s">
        <v>191</v>
      </c>
      <c r="C10" s="896" t="s">
        <v>191</v>
      </c>
    </row>
    <row r="11" spans="1:3">
      <c r="A11" s="398"/>
      <c r="B11" s="895" t="s">
        <v>192</v>
      </c>
      <c r="C11" s="896" t="s">
        <v>192</v>
      </c>
    </row>
    <row r="12" spans="1:3">
      <c r="A12" s="398"/>
      <c r="B12" s="895" t="s">
        <v>193</v>
      </c>
      <c r="C12" s="896" t="s">
        <v>193</v>
      </c>
    </row>
    <row r="13" spans="1:3">
      <c r="A13" s="398"/>
      <c r="B13" s="895" t="s">
        <v>194</v>
      </c>
      <c r="C13" s="896" t="s">
        <v>194</v>
      </c>
    </row>
    <row r="14" spans="1:3">
      <c r="A14" s="398"/>
      <c r="B14" s="895" t="s">
        <v>195</v>
      </c>
      <c r="C14" s="896" t="s">
        <v>195</v>
      </c>
    </row>
    <row r="15" spans="1:3" ht="21.75" customHeight="1">
      <c r="A15" s="398"/>
      <c r="B15" s="895" t="s">
        <v>196</v>
      </c>
      <c r="C15" s="896" t="s">
        <v>196</v>
      </c>
    </row>
    <row r="16" spans="1:3">
      <c r="A16" s="398"/>
      <c r="B16" s="895" t="s">
        <v>197</v>
      </c>
      <c r="C16" s="896" t="s">
        <v>198</v>
      </c>
    </row>
    <row r="17" spans="1:6">
      <c r="A17" s="398"/>
      <c r="B17" s="895" t="s">
        <v>199</v>
      </c>
      <c r="C17" s="896" t="s">
        <v>200</v>
      </c>
    </row>
    <row r="18" spans="1:6">
      <c r="A18" s="398"/>
      <c r="B18" s="895" t="s">
        <v>201</v>
      </c>
      <c r="C18" s="896" t="s">
        <v>202</v>
      </c>
    </row>
    <row r="19" spans="1:6">
      <c r="A19" s="644"/>
      <c r="B19" s="893" t="s">
        <v>203</v>
      </c>
      <c r="C19" s="894" t="s">
        <v>203</v>
      </c>
    </row>
    <row r="20" spans="1:6">
      <c r="A20" s="644"/>
      <c r="B20" s="893" t="s">
        <v>948</v>
      </c>
      <c r="C20" s="894" t="s">
        <v>204</v>
      </c>
    </row>
    <row r="21" spans="1:6">
      <c r="A21" s="398"/>
      <c r="B21" s="893" t="s">
        <v>991</v>
      </c>
      <c r="C21" s="894" t="s">
        <v>205</v>
      </c>
    </row>
    <row r="22" spans="1:6" ht="23.25" customHeight="1">
      <c r="A22" s="398"/>
      <c r="B22" s="895" t="s">
        <v>206</v>
      </c>
      <c r="C22" s="896" t="s">
        <v>207</v>
      </c>
      <c r="F22" s="608"/>
    </row>
    <row r="23" spans="1:6">
      <c r="A23" s="398"/>
      <c r="B23" s="895" t="s">
        <v>208</v>
      </c>
      <c r="C23" s="896" t="s">
        <v>208</v>
      </c>
    </row>
    <row r="24" spans="1:6">
      <c r="A24" s="398"/>
      <c r="B24" s="895" t="s">
        <v>209</v>
      </c>
      <c r="C24" s="896" t="s">
        <v>210</v>
      </c>
    </row>
    <row r="25" spans="1:6" ht="12.6" thickBot="1">
      <c r="A25" s="149"/>
      <c r="B25" s="904" t="s">
        <v>211</v>
      </c>
      <c r="C25" s="905"/>
    </row>
    <row r="26" spans="1:6" ht="13.2" thickTop="1" thickBot="1">
      <c r="A26" s="886" t="s">
        <v>842</v>
      </c>
      <c r="B26" s="887"/>
      <c r="C26" s="888"/>
    </row>
    <row r="27" spans="1:6" ht="13.2" thickTop="1" thickBot="1">
      <c r="A27" s="150"/>
      <c r="B27" s="906" t="s">
        <v>843</v>
      </c>
      <c r="C27" s="907"/>
    </row>
    <row r="28" spans="1:6" ht="13.2" thickTop="1" thickBot="1">
      <c r="A28" s="886" t="s">
        <v>268</v>
      </c>
      <c r="B28" s="887"/>
      <c r="C28" s="888"/>
    </row>
    <row r="29" spans="1:6" ht="12.6" thickTop="1">
      <c r="A29" s="148"/>
      <c r="B29" s="908" t="s">
        <v>846</v>
      </c>
      <c r="C29" s="909" t="s">
        <v>212</v>
      </c>
    </row>
    <row r="30" spans="1:6">
      <c r="A30" s="398"/>
      <c r="B30" s="899" t="s">
        <v>216</v>
      </c>
      <c r="C30" s="900" t="s">
        <v>213</v>
      </c>
    </row>
    <row r="31" spans="1:6">
      <c r="A31" s="398"/>
      <c r="B31" s="899" t="s">
        <v>844</v>
      </c>
      <c r="C31" s="900" t="s">
        <v>214</v>
      </c>
    </row>
    <row r="32" spans="1:6">
      <c r="A32" s="398"/>
      <c r="B32" s="899" t="s">
        <v>845</v>
      </c>
      <c r="C32" s="900" t="s">
        <v>215</v>
      </c>
    </row>
    <row r="33" spans="1:3">
      <c r="A33" s="398"/>
      <c r="B33" s="899" t="s">
        <v>219</v>
      </c>
      <c r="C33" s="900" t="s">
        <v>220</v>
      </c>
    </row>
    <row r="34" spans="1:3">
      <c r="A34" s="398"/>
      <c r="B34" s="899" t="s">
        <v>847</v>
      </c>
      <c r="C34" s="900" t="s">
        <v>217</v>
      </c>
    </row>
    <row r="35" spans="1:3">
      <c r="A35" s="398"/>
      <c r="B35" s="899" t="s">
        <v>848</v>
      </c>
      <c r="C35" s="900" t="s">
        <v>218</v>
      </c>
    </row>
    <row r="36" spans="1:3">
      <c r="A36" s="398"/>
      <c r="B36" s="901" t="s">
        <v>849</v>
      </c>
      <c r="C36" s="902"/>
    </row>
    <row r="37" spans="1:3" ht="24.75" customHeight="1">
      <c r="A37" s="398"/>
      <c r="B37" s="899" t="s">
        <v>850</v>
      </c>
      <c r="C37" s="900" t="s">
        <v>221</v>
      </c>
    </row>
    <row r="38" spans="1:3" ht="23.25" customHeight="1">
      <c r="A38" s="398"/>
      <c r="B38" s="899" t="s">
        <v>851</v>
      </c>
      <c r="C38" s="900" t="s">
        <v>222</v>
      </c>
    </row>
    <row r="39" spans="1:3" ht="23.25" customHeight="1">
      <c r="A39" s="469"/>
      <c r="B39" s="901" t="s">
        <v>852</v>
      </c>
      <c r="C39" s="903"/>
    </row>
    <row r="40" spans="1:3" ht="12" customHeight="1">
      <c r="A40" s="398"/>
      <c r="B40" s="899" t="s">
        <v>853</v>
      </c>
      <c r="C40" s="900"/>
    </row>
    <row r="41" spans="1:3" ht="12.6" thickBot="1">
      <c r="A41" s="886" t="s">
        <v>269</v>
      </c>
      <c r="B41" s="887"/>
      <c r="C41" s="888"/>
    </row>
    <row r="42" spans="1:3" ht="12.6" thickTop="1">
      <c r="A42" s="148"/>
      <c r="B42" s="889" t="s">
        <v>299</v>
      </c>
      <c r="C42" s="890" t="s">
        <v>223</v>
      </c>
    </row>
    <row r="43" spans="1:3">
      <c r="A43" s="398"/>
      <c r="B43" s="891" t="s">
        <v>298</v>
      </c>
      <c r="C43" s="892"/>
    </row>
    <row r="44" spans="1:3" ht="23.25" customHeight="1" thickBot="1">
      <c r="A44" s="149"/>
      <c r="B44" s="910" t="s">
        <v>224</v>
      </c>
      <c r="C44" s="911" t="s">
        <v>225</v>
      </c>
    </row>
    <row r="45" spans="1:3" ht="11.25" customHeight="1" thickTop="1" thickBot="1">
      <c r="A45" s="886" t="s">
        <v>270</v>
      </c>
      <c r="B45" s="887"/>
      <c r="C45" s="888"/>
    </row>
    <row r="46" spans="1:3" ht="26.25" customHeight="1" thickTop="1">
      <c r="A46" s="398"/>
      <c r="B46" s="891" t="s">
        <v>271</v>
      </c>
      <c r="C46" s="892"/>
    </row>
    <row r="47" spans="1:3" ht="12.6" thickBot="1">
      <c r="A47" s="886" t="s">
        <v>272</v>
      </c>
      <c r="B47" s="887"/>
      <c r="C47" s="888"/>
    </row>
    <row r="48" spans="1:3" ht="12.6" thickTop="1">
      <c r="A48" s="148"/>
      <c r="B48" s="889" t="s">
        <v>226</v>
      </c>
      <c r="C48" s="890" t="s">
        <v>226</v>
      </c>
    </row>
    <row r="49" spans="1:3" ht="11.25" customHeight="1">
      <c r="A49" s="398"/>
      <c r="B49" s="891" t="s">
        <v>227</v>
      </c>
      <c r="C49" s="892" t="s">
        <v>227</v>
      </c>
    </row>
    <row r="50" spans="1:3">
      <c r="A50" s="398"/>
      <c r="B50" s="891" t="s">
        <v>228</v>
      </c>
      <c r="C50" s="892" t="s">
        <v>228</v>
      </c>
    </row>
    <row r="51" spans="1:3" ht="11.25" customHeight="1">
      <c r="A51" s="398"/>
      <c r="B51" s="891" t="s">
        <v>855</v>
      </c>
      <c r="C51" s="892" t="s">
        <v>229</v>
      </c>
    </row>
    <row r="52" spans="1:3" ht="33.6" customHeight="1">
      <c r="A52" s="398"/>
      <c r="B52" s="891" t="s">
        <v>230</v>
      </c>
      <c r="C52" s="892" t="s">
        <v>230</v>
      </c>
    </row>
    <row r="53" spans="1:3" ht="11.25" customHeight="1">
      <c r="A53" s="398"/>
      <c r="B53" s="891" t="s">
        <v>319</v>
      </c>
      <c r="C53" s="892" t="s">
        <v>231</v>
      </c>
    </row>
    <row r="54" spans="1:3" ht="11.25" customHeight="1" thickBot="1">
      <c r="A54" s="886" t="s">
        <v>273</v>
      </c>
      <c r="B54" s="887"/>
      <c r="C54" s="888"/>
    </row>
    <row r="55" spans="1:3" ht="12.6" thickTop="1">
      <c r="A55" s="148"/>
      <c r="B55" s="889" t="s">
        <v>226</v>
      </c>
      <c r="C55" s="890" t="s">
        <v>226</v>
      </c>
    </row>
    <row r="56" spans="1:3">
      <c r="A56" s="398"/>
      <c r="B56" s="891" t="s">
        <v>232</v>
      </c>
      <c r="C56" s="892" t="s">
        <v>232</v>
      </c>
    </row>
    <row r="57" spans="1:3">
      <c r="A57" s="398"/>
      <c r="B57" s="891" t="s">
        <v>276</v>
      </c>
      <c r="C57" s="892" t="s">
        <v>233</v>
      </c>
    </row>
    <row r="58" spans="1:3">
      <c r="A58" s="398"/>
      <c r="B58" s="891" t="s">
        <v>234</v>
      </c>
      <c r="C58" s="892" t="s">
        <v>234</v>
      </c>
    </row>
    <row r="59" spans="1:3">
      <c r="A59" s="398"/>
      <c r="B59" s="891" t="s">
        <v>235</v>
      </c>
      <c r="C59" s="892" t="s">
        <v>235</v>
      </c>
    </row>
    <row r="60" spans="1:3">
      <c r="A60" s="398"/>
      <c r="B60" s="891" t="s">
        <v>236</v>
      </c>
      <c r="C60" s="892" t="s">
        <v>236</v>
      </c>
    </row>
    <row r="61" spans="1:3">
      <c r="A61" s="398"/>
      <c r="B61" s="891" t="s">
        <v>277</v>
      </c>
      <c r="C61" s="892" t="s">
        <v>237</v>
      </c>
    </row>
    <row r="62" spans="1:3">
      <c r="A62" s="398"/>
      <c r="B62" s="891" t="s">
        <v>238</v>
      </c>
      <c r="C62" s="892" t="s">
        <v>238</v>
      </c>
    </row>
    <row r="63" spans="1:3" ht="12.6" thickBot="1">
      <c r="A63" s="149"/>
      <c r="B63" s="910" t="s">
        <v>239</v>
      </c>
      <c r="C63" s="911" t="s">
        <v>239</v>
      </c>
    </row>
    <row r="64" spans="1:3" ht="11.25" customHeight="1" thickTop="1">
      <c r="A64" s="916" t="s">
        <v>274</v>
      </c>
      <c r="B64" s="917"/>
      <c r="C64" s="918"/>
    </row>
    <row r="65" spans="1:3" ht="12.6" thickBot="1">
      <c r="A65" s="149"/>
      <c r="B65" s="910" t="s">
        <v>240</v>
      </c>
      <c r="C65" s="911" t="s">
        <v>240</v>
      </c>
    </row>
    <row r="66" spans="1:3" ht="11.25" customHeight="1" thickTop="1">
      <c r="A66" s="916" t="s">
        <v>981</v>
      </c>
      <c r="B66" s="917"/>
      <c r="C66" s="918"/>
    </row>
    <row r="67" spans="1:3" ht="12.6" thickBot="1">
      <c r="A67" s="149"/>
      <c r="B67" s="910" t="s">
        <v>980</v>
      </c>
      <c r="C67" s="911"/>
    </row>
    <row r="68" spans="1:3" ht="11.25" customHeight="1" thickTop="1" thickBot="1">
      <c r="A68" s="886" t="s">
        <v>275</v>
      </c>
      <c r="B68" s="887"/>
      <c r="C68" s="888"/>
    </row>
    <row r="69" spans="1:3" ht="12.6" thickTop="1">
      <c r="A69" s="148"/>
      <c r="B69" s="889" t="s">
        <v>241</v>
      </c>
      <c r="C69" s="890" t="s">
        <v>241</v>
      </c>
    </row>
    <row r="70" spans="1:3">
      <c r="A70" s="398"/>
      <c r="B70" s="891" t="s">
        <v>857</v>
      </c>
      <c r="C70" s="892" t="s">
        <v>242</v>
      </c>
    </row>
    <row r="71" spans="1:3">
      <c r="A71" s="398"/>
      <c r="B71" s="891" t="s">
        <v>243</v>
      </c>
      <c r="C71" s="892" t="s">
        <v>243</v>
      </c>
    </row>
    <row r="72" spans="1:3" ht="54.9" customHeight="1">
      <c r="A72" s="398"/>
      <c r="B72" s="912" t="s">
        <v>992</v>
      </c>
      <c r="C72" s="913" t="s">
        <v>244</v>
      </c>
    </row>
    <row r="73" spans="1:3" ht="33.75" customHeight="1">
      <c r="A73" s="398"/>
      <c r="B73" s="914" t="s">
        <v>278</v>
      </c>
      <c r="C73" s="915" t="s">
        <v>245</v>
      </c>
    </row>
    <row r="74" spans="1:3" ht="15.75" customHeight="1">
      <c r="A74" s="398"/>
      <c r="B74" s="914" t="s">
        <v>858</v>
      </c>
      <c r="C74" s="915" t="s">
        <v>246</v>
      </c>
    </row>
    <row r="75" spans="1:3">
      <c r="A75" s="398"/>
      <c r="B75" s="891" t="s">
        <v>247</v>
      </c>
      <c r="C75" s="892" t="s">
        <v>247</v>
      </c>
    </row>
    <row r="76" spans="1:3" ht="12.6" thickBot="1">
      <c r="A76" s="149"/>
      <c r="B76" s="910" t="s">
        <v>248</v>
      </c>
      <c r="C76" s="911" t="s">
        <v>248</v>
      </c>
    </row>
    <row r="77" spans="1:3" ht="12.6" thickTop="1">
      <c r="A77" s="916" t="s">
        <v>302</v>
      </c>
      <c r="B77" s="917"/>
      <c r="C77" s="918"/>
    </row>
    <row r="78" spans="1:3">
      <c r="A78" s="398"/>
      <c r="B78" s="891" t="s">
        <v>240</v>
      </c>
      <c r="C78" s="892"/>
    </row>
    <row r="79" spans="1:3">
      <c r="A79" s="398"/>
      <c r="B79" s="891" t="s">
        <v>300</v>
      </c>
      <c r="C79" s="892"/>
    </row>
    <row r="80" spans="1:3">
      <c r="A80" s="398"/>
      <c r="B80" s="891" t="s">
        <v>301</v>
      </c>
      <c r="C80" s="892"/>
    </row>
    <row r="81" spans="1:3">
      <c r="A81" s="916" t="s">
        <v>303</v>
      </c>
      <c r="B81" s="917"/>
      <c r="C81" s="918"/>
    </row>
    <row r="82" spans="1:3">
      <c r="A82" s="398"/>
      <c r="B82" s="891" t="s">
        <v>240</v>
      </c>
      <c r="C82" s="892"/>
    </row>
    <row r="83" spans="1:3">
      <c r="A83" s="398"/>
      <c r="B83" s="891" t="s">
        <v>304</v>
      </c>
      <c r="C83" s="892"/>
    </row>
    <row r="84" spans="1:3" ht="79.5" customHeight="1">
      <c r="A84" s="398"/>
      <c r="B84" s="891" t="s">
        <v>318</v>
      </c>
      <c r="C84" s="892"/>
    </row>
    <row r="85" spans="1:3" ht="53.25" customHeight="1">
      <c r="A85" s="398"/>
      <c r="B85" s="891" t="s">
        <v>317</v>
      </c>
      <c r="C85" s="892"/>
    </row>
    <row r="86" spans="1:3">
      <c r="A86" s="398"/>
      <c r="B86" s="891" t="s">
        <v>305</v>
      </c>
      <c r="C86" s="892"/>
    </row>
    <row r="87" spans="1:3">
      <c r="A87" s="398"/>
      <c r="B87" s="891" t="s">
        <v>306</v>
      </c>
      <c r="C87" s="892"/>
    </row>
    <row r="88" spans="1:3">
      <c r="A88" s="398"/>
      <c r="B88" s="891" t="s">
        <v>307</v>
      </c>
      <c r="C88" s="892"/>
    </row>
    <row r="89" spans="1:3">
      <c r="A89" s="916" t="s">
        <v>308</v>
      </c>
      <c r="B89" s="917"/>
      <c r="C89" s="918"/>
    </row>
    <row r="90" spans="1:3">
      <c r="A90" s="398"/>
      <c r="B90" s="891" t="s">
        <v>240</v>
      </c>
      <c r="C90" s="892"/>
    </row>
    <row r="91" spans="1:3">
      <c r="A91" s="398"/>
      <c r="B91" s="891" t="s">
        <v>310</v>
      </c>
      <c r="C91" s="892"/>
    </row>
    <row r="92" spans="1:3" ht="12" customHeight="1">
      <c r="A92" s="398"/>
      <c r="B92" s="891" t="s">
        <v>311</v>
      </c>
      <c r="C92" s="892"/>
    </row>
    <row r="93" spans="1:3">
      <c r="A93" s="398"/>
      <c r="B93" s="891" t="s">
        <v>312</v>
      </c>
      <c r="C93" s="892"/>
    </row>
    <row r="94" spans="1:3" ht="24.75" customHeight="1">
      <c r="A94" s="398"/>
      <c r="B94" s="899" t="s">
        <v>348</v>
      </c>
      <c r="C94" s="900"/>
    </row>
    <row r="95" spans="1:3" ht="24" customHeight="1">
      <c r="A95" s="398"/>
      <c r="B95" s="899" t="s">
        <v>349</v>
      </c>
      <c r="C95" s="900"/>
    </row>
    <row r="96" spans="1:3" ht="13.5" customHeight="1">
      <c r="A96" s="398"/>
      <c r="B96" s="899" t="s">
        <v>313</v>
      </c>
      <c r="C96" s="900"/>
    </row>
    <row r="97" spans="1:3" ht="11.25" customHeight="1" thickBot="1">
      <c r="A97" s="919" t="s">
        <v>344</v>
      </c>
      <c r="B97" s="920"/>
      <c r="C97" s="921"/>
    </row>
    <row r="98" spans="1:3" ht="13.2" thickTop="1" thickBot="1">
      <c r="A98" s="928" t="s">
        <v>249</v>
      </c>
      <c r="B98" s="928"/>
      <c r="C98" s="928"/>
    </row>
    <row r="99" spans="1:3">
      <c r="A99" s="236">
        <v>2</v>
      </c>
      <c r="B99" s="386" t="s">
        <v>324</v>
      </c>
      <c r="C99" s="386" t="s">
        <v>345</v>
      </c>
    </row>
    <row r="100" spans="1:3">
      <c r="A100" s="153">
        <v>3</v>
      </c>
      <c r="B100" s="387" t="s">
        <v>325</v>
      </c>
      <c r="C100" s="388" t="s">
        <v>346</v>
      </c>
    </row>
    <row r="101" spans="1:3">
      <c r="A101" s="153">
        <v>4</v>
      </c>
      <c r="B101" s="387" t="s">
        <v>326</v>
      </c>
      <c r="C101" s="388" t="s">
        <v>350</v>
      </c>
    </row>
    <row r="102" spans="1:3" ht="11.25" customHeight="1">
      <c r="A102" s="153">
        <v>5</v>
      </c>
      <c r="B102" s="387" t="s">
        <v>327</v>
      </c>
      <c r="C102" s="388" t="s">
        <v>347</v>
      </c>
    </row>
    <row r="103" spans="1:3" ht="12" customHeight="1">
      <c r="A103" s="153">
        <v>6</v>
      </c>
      <c r="B103" s="387" t="s">
        <v>342</v>
      </c>
      <c r="C103" s="388" t="s">
        <v>328</v>
      </c>
    </row>
    <row r="104" spans="1:3" ht="12" customHeight="1">
      <c r="A104" s="153">
        <v>7</v>
      </c>
      <c r="B104" s="387" t="s">
        <v>329</v>
      </c>
      <c r="C104" s="388" t="s">
        <v>343</v>
      </c>
    </row>
    <row r="105" spans="1:3">
      <c r="A105" s="153">
        <v>8</v>
      </c>
      <c r="B105" s="387" t="s">
        <v>334</v>
      </c>
      <c r="C105" s="388" t="s">
        <v>354</v>
      </c>
    </row>
    <row r="106" spans="1:3" ht="11.25" customHeight="1">
      <c r="A106" s="916" t="s">
        <v>314</v>
      </c>
      <c r="B106" s="917"/>
      <c r="C106" s="918"/>
    </row>
    <row r="107" spans="1:3" ht="12" customHeight="1">
      <c r="A107" s="398"/>
      <c r="B107" s="891" t="s">
        <v>240</v>
      </c>
      <c r="C107" s="892"/>
    </row>
    <row r="108" spans="1:3">
      <c r="A108" s="916" t="s">
        <v>488</v>
      </c>
      <c r="B108" s="917"/>
      <c r="C108" s="918"/>
    </row>
    <row r="109" spans="1:3" ht="12" customHeight="1">
      <c r="A109" s="398"/>
      <c r="B109" s="891" t="s">
        <v>490</v>
      </c>
      <c r="C109" s="892"/>
    </row>
    <row r="110" spans="1:3">
      <c r="A110" s="398"/>
      <c r="B110" s="891" t="s">
        <v>491</v>
      </c>
      <c r="C110" s="892"/>
    </row>
    <row r="111" spans="1:3">
      <c r="A111" s="398"/>
      <c r="B111" s="891" t="s">
        <v>489</v>
      </c>
      <c r="C111" s="892"/>
    </row>
    <row r="112" spans="1:3">
      <c r="A112" s="922" t="s">
        <v>722</v>
      </c>
      <c r="B112" s="922"/>
      <c r="C112" s="922"/>
    </row>
    <row r="113" spans="1:3">
      <c r="A113" s="923" t="s">
        <v>187</v>
      </c>
      <c r="B113" s="923"/>
      <c r="C113" s="923"/>
    </row>
    <row r="114" spans="1:3">
      <c r="A114" s="591">
        <v>1</v>
      </c>
      <c r="B114" s="924" t="s">
        <v>606</v>
      </c>
      <c r="C114" s="925"/>
    </row>
    <row r="115" spans="1:3">
      <c r="A115" s="591">
        <v>2</v>
      </c>
      <c r="B115" s="926" t="s">
        <v>607</v>
      </c>
      <c r="C115" s="927"/>
    </row>
    <row r="116" spans="1:3">
      <c r="A116" s="591">
        <v>3</v>
      </c>
      <c r="B116" s="924" t="s">
        <v>932</v>
      </c>
      <c r="C116" s="925"/>
    </row>
    <row r="117" spans="1:3">
      <c r="A117" s="591">
        <v>4</v>
      </c>
      <c r="B117" s="924" t="s">
        <v>931</v>
      </c>
      <c r="C117" s="925"/>
    </row>
    <row r="118" spans="1:3">
      <c r="A118" s="591">
        <v>5</v>
      </c>
      <c r="B118" s="595" t="s">
        <v>930</v>
      </c>
      <c r="C118" s="594"/>
    </row>
    <row r="119" spans="1:3">
      <c r="A119" s="591">
        <v>6</v>
      </c>
      <c r="B119" s="924" t="s">
        <v>998</v>
      </c>
      <c r="C119" s="925"/>
    </row>
    <row r="120" spans="1:3" ht="48.6" customHeight="1">
      <c r="A120" s="591">
        <v>7</v>
      </c>
      <c r="B120" s="924" t="s">
        <v>999</v>
      </c>
      <c r="C120" s="925"/>
    </row>
    <row r="121" spans="1:3">
      <c r="A121" s="569">
        <v>8</v>
      </c>
      <c r="B121" s="564" t="s">
        <v>633</v>
      </c>
      <c r="C121" s="588" t="s">
        <v>929</v>
      </c>
    </row>
    <row r="122" spans="1:3" ht="24">
      <c r="A122" s="591">
        <v>9.01</v>
      </c>
      <c r="B122" s="564" t="s">
        <v>517</v>
      </c>
      <c r="C122" s="565" t="s">
        <v>682</v>
      </c>
    </row>
    <row r="123" spans="1:3" ht="36">
      <c r="A123" s="591">
        <v>9.02</v>
      </c>
      <c r="B123" s="564" t="s">
        <v>518</v>
      </c>
      <c r="C123" s="565" t="s">
        <v>685</v>
      </c>
    </row>
    <row r="124" spans="1:3">
      <c r="A124" s="591">
        <v>9.0299999999999994</v>
      </c>
      <c r="B124" s="565" t="s">
        <v>866</v>
      </c>
      <c r="C124" s="565" t="s">
        <v>608</v>
      </c>
    </row>
    <row r="125" spans="1:3">
      <c r="A125" s="591">
        <v>9.0399999999999991</v>
      </c>
      <c r="B125" s="564" t="s">
        <v>519</v>
      </c>
      <c r="C125" s="565" t="s">
        <v>609</v>
      </c>
    </row>
    <row r="126" spans="1:3">
      <c r="A126" s="591">
        <v>9.0500000000000007</v>
      </c>
      <c r="B126" s="564" t="s">
        <v>520</v>
      </c>
      <c r="C126" s="565" t="s">
        <v>610</v>
      </c>
    </row>
    <row r="127" spans="1:3" ht="24">
      <c r="A127" s="591">
        <v>9.06</v>
      </c>
      <c r="B127" s="564" t="s">
        <v>521</v>
      </c>
      <c r="C127" s="565" t="s">
        <v>611</v>
      </c>
    </row>
    <row r="128" spans="1:3">
      <c r="A128" s="591">
        <v>9.07</v>
      </c>
      <c r="B128" s="593" t="s">
        <v>522</v>
      </c>
      <c r="C128" s="565" t="s">
        <v>612</v>
      </c>
    </row>
    <row r="129" spans="1:3" ht="24">
      <c r="A129" s="591">
        <v>9.08</v>
      </c>
      <c r="B129" s="564" t="s">
        <v>523</v>
      </c>
      <c r="C129" s="565" t="s">
        <v>613</v>
      </c>
    </row>
    <row r="130" spans="1:3" ht="24">
      <c r="A130" s="591">
        <v>9.09</v>
      </c>
      <c r="B130" s="564" t="s">
        <v>524</v>
      </c>
      <c r="C130" s="565" t="s">
        <v>614</v>
      </c>
    </row>
    <row r="131" spans="1:3">
      <c r="A131" s="592">
        <v>9.1</v>
      </c>
      <c r="B131" s="564" t="s">
        <v>525</v>
      </c>
      <c r="C131" s="565" t="s">
        <v>615</v>
      </c>
    </row>
    <row r="132" spans="1:3">
      <c r="A132" s="591">
        <v>9.11</v>
      </c>
      <c r="B132" s="564" t="s">
        <v>526</v>
      </c>
      <c r="C132" s="565" t="s">
        <v>616</v>
      </c>
    </row>
    <row r="133" spans="1:3">
      <c r="A133" s="591">
        <v>9.1199999999999992</v>
      </c>
      <c r="B133" s="564" t="s">
        <v>527</v>
      </c>
      <c r="C133" s="565" t="s">
        <v>617</v>
      </c>
    </row>
    <row r="134" spans="1:3">
      <c r="A134" s="591">
        <v>9.1300000000000008</v>
      </c>
      <c r="B134" s="564" t="s">
        <v>528</v>
      </c>
      <c r="C134" s="565" t="s">
        <v>618</v>
      </c>
    </row>
    <row r="135" spans="1:3">
      <c r="A135" s="591">
        <v>9.14</v>
      </c>
      <c r="B135" s="564" t="s">
        <v>529</v>
      </c>
      <c r="C135" s="565" t="s">
        <v>619</v>
      </c>
    </row>
    <row r="136" spans="1:3">
      <c r="A136" s="591">
        <v>9.15</v>
      </c>
      <c r="B136" s="564" t="s">
        <v>530</v>
      </c>
      <c r="C136" s="565" t="s">
        <v>620</v>
      </c>
    </row>
    <row r="137" spans="1:3">
      <c r="A137" s="591">
        <v>9.16</v>
      </c>
      <c r="B137" s="564" t="s">
        <v>531</v>
      </c>
      <c r="C137" s="565" t="s">
        <v>621</v>
      </c>
    </row>
    <row r="138" spans="1:3">
      <c r="A138" s="591">
        <v>9.17</v>
      </c>
      <c r="B138" s="565" t="s">
        <v>532</v>
      </c>
      <c r="C138" s="565" t="s">
        <v>622</v>
      </c>
    </row>
    <row r="139" spans="1:3" ht="24">
      <c r="A139" s="591">
        <v>9.18</v>
      </c>
      <c r="B139" s="564" t="s">
        <v>533</v>
      </c>
      <c r="C139" s="565" t="s">
        <v>623</v>
      </c>
    </row>
    <row r="140" spans="1:3">
      <c r="A140" s="591">
        <v>9.19</v>
      </c>
      <c r="B140" s="564" t="s">
        <v>534</v>
      </c>
      <c r="C140" s="565" t="s">
        <v>624</v>
      </c>
    </row>
    <row r="141" spans="1:3">
      <c r="A141" s="592">
        <v>9.1999999999999993</v>
      </c>
      <c r="B141" s="564" t="s">
        <v>535</v>
      </c>
      <c r="C141" s="565" t="s">
        <v>625</v>
      </c>
    </row>
    <row r="142" spans="1:3">
      <c r="A142" s="591">
        <v>9.2100000000000009</v>
      </c>
      <c r="B142" s="564" t="s">
        <v>536</v>
      </c>
      <c r="C142" s="565" t="s">
        <v>626</v>
      </c>
    </row>
    <row r="143" spans="1:3">
      <c r="A143" s="591">
        <v>9.2200000000000006</v>
      </c>
      <c r="B143" s="564" t="s">
        <v>537</v>
      </c>
      <c r="C143" s="565" t="s">
        <v>627</v>
      </c>
    </row>
    <row r="144" spans="1:3" ht="24">
      <c r="A144" s="591">
        <v>9.23</v>
      </c>
      <c r="B144" s="564" t="s">
        <v>538</v>
      </c>
      <c r="C144" s="565" t="s">
        <v>628</v>
      </c>
    </row>
    <row r="145" spans="1:3" ht="24">
      <c r="A145" s="591">
        <v>9.24</v>
      </c>
      <c r="B145" s="564" t="s">
        <v>539</v>
      </c>
      <c r="C145" s="565" t="s">
        <v>629</v>
      </c>
    </row>
    <row r="146" spans="1:3">
      <c r="A146" s="591">
        <v>9.2500000000000107</v>
      </c>
      <c r="B146" s="564" t="s">
        <v>540</v>
      </c>
      <c r="C146" s="565" t="s">
        <v>630</v>
      </c>
    </row>
    <row r="147" spans="1:3" ht="24">
      <c r="A147" s="591">
        <v>9.2600000000000193</v>
      </c>
      <c r="B147" s="564" t="s">
        <v>631</v>
      </c>
      <c r="C147" s="590" t="s">
        <v>632</v>
      </c>
    </row>
    <row r="148" spans="1:3" s="399" customFormat="1" ht="24">
      <c r="A148" s="591">
        <v>9.2700000000000298</v>
      </c>
      <c r="B148" s="564" t="s">
        <v>99</v>
      </c>
      <c r="C148" s="590" t="s">
        <v>683</v>
      </c>
    </row>
    <row r="149" spans="1:3" s="399" customFormat="1">
      <c r="A149" s="570"/>
      <c r="B149" s="930" t="s">
        <v>634</v>
      </c>
      <c r="C149" s="931"/>
    </row>
    <row r="150" spans="1:3" s="399" customFormat="1">
      <c r="A150" s="569">
        <v>1</v>
      </c>
      <c r="B150" s="932" t="s">
        <v>928</v>
      </c>
      <c r="C150" s="933"/>
    </row>
    <row r="151" spans="1:3" s="399" customFormat="1">
      <c r="A151" s="569">
        <v>2</v>
      </c>
      <c r="B151" s="932" t="s">
        <v>684</v>
      </c>
      <c r="C151" s="933"/>
    </row>
    <row r="152" spans="1:3" s="399" customFormat="1">
      <c r="A152" s="569">
        <v>3</v>
      </c>
      <c r="B152" s="932" t="s">
        <v>681</v>
      </c>
      <c r="C152" s="933"/>
    </row>
    <row r="153" spans="1:3" s="399" customFormat="1">
      <c r="A153" s="570"/>
      <c r="B153" s="930" t="s">
        <v>635</v>
      </c>
      <c r="C153" s="931"/>
    </row>
    <row r="154" spans="1:3" s="399" customFormat="1">
      <c r="A154" s="569">
        <v>1</v>
      </c>
      <c r="B154" s="935" t="s">
        <v>927</v>
      </c>
      <c r="C154" s="938"/>
    </row>
    <row r="155" spans="1:3" s="399" customFormat="1">
      <c r="A155" s="569">
        <v>2</v>
      </c>
      <c r="B155" s="564" t="s">
        <v>864</v>
      </c>
      <c r="C155" s="645" t="s">
        <v>993</v>
      </c>
    </row>
    <row r="156" spans="1:3" ht="24">
      <c r="A156" s="569">
        <v>3</v>
      </c>
      <c r="B156" s="564" t="s">
        <v>863</v>
      </c>
      <c r="C156" s="588" t="s">
        <v>926</v>
      </c>
    </row>
    <row r="157" spans="1:3">
      <c r="A157" s="569">
        <v>4</v>
      </c>
      <c r="B157" s="564" t="s">
        <v>510</v>
      </c>
      <c r="C157" s="564" t="s">
        <v>944</v>
      </c>
    </row>
    <row r="158" spans="1:3" ht="24.9" customHeight="1">
      <c r="A158" s="570"/>
      <c r="B158" s="930" t="s">
        <v>636</v>
      </c>
      <c r="C158" s="931"/>
    </row>
    <row r="159" spans="1:3" ht="36">
      <c r="A159" s="569"/>
      <c r="B159" s="564" t="s">
        <v>915</v>
      </c>
      <c r="C159" s="646" t="s">
        <v>994</v>
      </c>
    </row>
    <row r="160" spans="1:3">
      <c r="A160" s="570"/>
      <c r="B160" s="930" t="s">
        <v>637</v>
      </c>
      <c r="C160" s="931"/>
    </row>
    <row r="161" spans="1:3" ht="39" customHeight="1">
      <c r="A161" s="570"/>
      <c r="B161" s="932" t="s">
        <v>925</v>
      </c>
      <c r="C161" s="933"/>
    </row>
    <row r="162" spans="1:3">
      <c r="A162" s="570" t="s">
        <v>638</v>
      </c>
      <c r="B162" s="589" t="s">
        <v>548</v>
      </c>
      <c r="C162" s="581" t="s">
        <v>639</v>
      </c>
    </row>
    <row r="163" spans="1:3">
      <c r="A163" s="570" t="s">
        <v>369</v>
      </c>
      <c r="B163" s="586" t="s">
        <v>549</v>
      </c>
      <c r="C163" s="588" t="s">
        <v>924</v>
      </c>
    </row>
    <row r="164" spans="1:3" ht="24">
      <c r="A164" s="570" t="s">
        <v>376</v>
      </c>
      <c r="B164" s="581" t="s">
        <v>550</v>
      </c>
      <c r="C164" s="588" t="s">
        <v>640</v>
      </c>
    </row>
    <row r="165" spans="1:3">
      <c r="A165" s="570" t="s">
        <v>641</v>
      </c>
      <c r="B165" s="586" t="s">
        <v>551</v>
      </c>
      <c r="C165" s="587" t="s">
        <v>642</v>
      </c>
    </row>
    <row r="166" spans="1:3" ht="24">
      <c r="A166" s="570" t="s">
        <v>643</v>
      </c>
      <c r="B166" s="586" t="s">
        <v>879</v>
      </c>
      <c r="C166" s="580" t="s">
        <v>923</v>
      </c>
    </row>
    <row r="167" spans="1:3" ht="24">
      <c r="A167" s="570" t="s">
        <v>377</v>
      </c>
      <c r="B167" s="586" t="s">
        <v>552</v>
      </c>
      <c r="C167" s="580" t="s">
        <v>645</v>
      </c>
    </row>
    <row r="168" spans="1:3" ht="24">
      <c r="A168" s="570" t="s">
        <v>644</v>
      </c>
      <c r="B168" s="584" t="s">
        <v>555</v>
      </c>
      <c r="C168" s="585" t="s">
        <v>652</v>
      </c>
    </row>
    <row r="169" spans="1:3" ht="24">
      <c r="A169" s="570" t="s">
        <v>646</v>
      </c>
      <c r="B169" s="584" t="s">
        <v>553</v>
      </c>
      <c r="C169" s="580" t="s">
        <v>648</v>
      </c>
    </row>
    <row r="170" spans="1:3" ht="26.4" customHeight="1">
      <c r="A170" s="570" t="s">
        <v>647</v>
      </c>
      <c r="B170" s="584" t="s">
        <v>554</v>
      </c>
      <c r="C170" s="585" t="s">
        <v>650</v>
      </c>
    </row>
    <row r="171" spans="1:3" ht="24">
      <c r="A171" s="570" t="s">
        <v>649</v>
      </c>
      <c r="B171" s="565" t="s">
        <v>556</v>
      </c>
      <c r="C171" s="585" t="s">
        <v>654</v>
      </c>
    </row>
    <row r="172" spans="1:3" ht="24">
      <c r="A172" s="570" t="s">
        <v>651</v>
      </c>
      <c r="B172" s="584" t="s">
        <v>557</v>
      </c>
      <c r="C172" s="583" t="s">
        <v>655</v>
      </c>
    </row>
    <row r="173" spans="1:3">
      <c r="A173" s="570" t="s">
        <v>653</v>
      </c>
      <c r="B173" s="582" t="s">
        <v>558</v>
      </c>
      <c r="C173" s="581" t="s">
        <v>656</v>
      </c>
    </row>
    <row r="174" spans="1:3" ht="24">
      <c r="A174" s="570"/>
      <c r="B174" s="580" t="s">
        <v>922</v>
      </c>
      <c r="C174" s="565" t="s">
        <v>657</v>
      </c>
    </row>
    <row r="175" spans="1:3" ht="24">
      <c r="A175" s="570"/>
      <c r="B175" s="580" t="s">
        <v>921</v>
      </c>
      <c r="C175" s="565" t="s">
        <v>658</v>
      </c>
    </row>
    <row r="176" spans="1:3" ht="24">
      <c r="A176" s="570"/>
      <c r="B176" s="580" t="s">
        <v>920</v>
      </c>
      <c r="C176" s="565" t="s">
        <v>659</v>
      </c>
    </row>
    <row r="177" spans="1:3">
      <c r="A177" s="570"/>
      <c r="B177" s="930" t="s">
        <v>660</v>
      </c>
      <c r="C177" s="931"/>
    </row>
    <row r="178" spans="1:3">
      <c r="A178" s="570"/>
      <c r="B178" s="932" t="s">
        <v>919</v>
      </c>
      <c r="C178" s="933"/>
    </row>
    <row r="179" spans="1:3">
      <c r="A179" s="569">
        <v>1</v>
      </c>
      <c r="B179" s="565" t="s">
        <v>562</v>
      </c>
      <c r="C179" s="565" t="s">
        <v>562</v>
      </c>
    </row>
    <row r="180" spans="1:3" ht="24">
      <c r="A180" s="569">
        <v>2</v>
      </c>
      <c r="B180" s="565" t="s">
        <v>661</v>
      </c>
      <c r="C180" s="565" t="s">
        <v>662</v>
      </c>
    </row>
    <row r="181" spans="1:3">
      <c r="A181" s="569">
        <v>3</v>
      </c>
      <c r="B181" s="565" t="s">
        <v>564</v>
      </c>
      <c r="C181" s="565" t="s">
        <v>663</v>
      </c>
    </row>
    <row r="182" spans="1:3" ht="24">
      <c r="A182" s="569">
        <v>4</v>
      </c>
      <c r="B182" s="565" t="s">
        <v>565</v>
      </c>
      <c r="C182" s="565" t="s">
        <v>664</v>
      </c>
    </row>
    <row r="183" spans="1:3" ht="24">
      <c r="A183" s="569">
        <v>5</v>
      </c>
      <c r="B183" s="565" t="s">
        <v>566</v>
      </c>
      <c r="C183" s="565" t="s">
        <v>686</v>
      </c>
    </row>
    <row r="184" spans="1:3" ht="48">
      <c r="A184" s="569">
        <v>6</v>
      </c>
      <c r="B184" s="565" t="s">
        <v>567</v>
      </c>
      <c r="C184" s="565" t="s">
        <v>665</v>
      </c>
    </row>
    <row r="185" spans="1:3">
      <c r="A185" s="570"/>
      <c r="B185" s="930" t="s">
        <v>666</v>
      </c>
      <c r="C185" s="931"/>
    </row>
    <row r="186" spans="1:3">
      <c r="A186" s="570"/>
      <c r="B186" s="934" t="s">
        <v>918</v>
      </c>
      <c r="C186" s="935"/>
    </row>
    <row r="187" spans="1:3" ht="24">
      <c r="A187" s="570">
        <v>1.1000000000000001</v>
      </c>
      <c r="B187" s="579" t="s">
        <v>572</v>
      </c>
      <c r="C187" s="565" t="s">
        <v>667</v>
      </c>
    </row>
    <row r="188" spans="1:3" ht="50.1" customHeight="1">
      <c r="A188" s="570" t="s">
        <v>157</v>
      </c>
      <c r="B188" s="566" t="s">
        <v>573</v>
      </c>
      <c r="C188" s="565" t="s">
        <v>668</v>
      </c>
    </row>
    <row r="189" spans="1:3">
      <c r="A189" s="570" t="s">
        <v>574</v>
      </c>
      <c r="B189" s="578" t="s">
        <v>575</v>
      </c>
      <c r="C189" s="936" t="s">
        <v>917</v>
      </c>
    </row>
    <row r="190" spans="1:3">
      <c r="A190" s="570" t="s">
        <v>576</v>
      </c>
      <c r="B190" s="578" t="s">
        <v>577</v>
      </c>
      <c r="C190" s="936"/>
    </row>
    <row r="191" spans="1:3">
      <c r="A191" s="570" t="s">
        <v>578</v>
      </c>
      <c r="B191" s="578" t="s">
        <v>579</v>
      </c>
      <c r="C191" s="936"/>
    </row>
    <row r="192" spans="1:3">
      <c r="A192" s="570" t="s">
        <v>580</v>
      </c>
      <c r="B192" s="578" t="s">
        <v>581</v>
      </c>
      <c r="C192" s="936"/>
    </row>
    <row r="193" spans="1:4" ht="25.5" customHeight="1">
      <c r="A193" s="570">
        <v>1.2</v>
      </c>
      <c r="B193" s="577" t="s">
        <v>893</v>
      </c>
      <c r="C193" s="647" t="s">
        <v>995</v>
      </c>
    </row>
    <row r="194" spans="1:4" ht="24">
      <c r="A194" s="570" t="s">
        <v>583</v>
      </c>
      <c r="B194" s="572" t="s">
        <v>584</v>
      </c>
      <c r="C194" s="575" t="s">
        <v>669</v>
      </c>
    </row>
    <row r="195" spans="1:4" ht="24">
      <c r="A195" s="570" t="s">
        <v>585</v>
      </c>
      <c r="B195" s="576" t="s">
        <v>586</v>
      </c>
      <c r="C195" s="575" t="s">
        <v>670</v>
      </c>
    </row>
    <row r="196" spans="1:4" ht="26.1" customHeight="1">
      <c r="A196" s="570" t="s">
        <v>587</v>
      </c>
      <c r="B196" s="574" t="s">
        <v>588</v>
      </c>
      <c r="C196" s="564" t="s">
        <v>671</v>
      </c>
    </row>
    <row r="197" spans="1:4" ht="24">
      <c r="A197" s="570" t="s">
        <v>589</v>
      </c>
      <c r="B197" s="573" t="s">
        <v>590</v>
      </c>
      <c r="C197" s="564" t="s">
        <v>672</v>
      </c>
      <c r="D197" s="400"/>
    </row>
    <row r="198" spans="1:4" ht="12.6">
      <c r="A198" s="570">
        <v>1.4</v>
      </c>
      <c r="B198" s="572" t="s">
        <v>679</v>
      </c>
      <c r="C198" s="571" t="s">
        <v>673</v>
      </c>
      <c r="D198" s="401"/>
    </row>
    <row r="199" spans="1:4" ht="12.6">
      <c r="A199" s="570">
        <v>1.5</v>
      </c>
      <c r="B199" s="572" t="s">
        <v>680</v>
      </c>
      <c r="C199" s="571" t="s">
        <v>673</v>
      </c>
      <c r="D199" s="402"/>
    </row>
    <row r="200" spans="1:4" ht="12.6">
      <c r="A200" s="570"/>
      <c r="B200" s="922" t="s">
        <v>674</v>
      </c>
      <c r="C200" s="922"/>
      <c r="D200" s="402"/>
    </row>
    <row r="201" spans="1:4" ht="12.6">
      <c r="A201" s="570"/>
      <c r="B201" s="934" t="s">
        <v>916</v>
      </c>
      <c r="C201" s="934"/>
      <c r="D201" s="402"/>
    </row>
    <row r="202" spans="1:4" ht="12.6">
      <c r="A202" s="569"/>
      <c r="B202" s="564" t="s">
        <v>915</v>
      </c>
      <c r="C202" s="646" t="s">
        <v>993</v>
      </c>
      <c r="D202" s="402"/>
    </row>
    <row r="203" spans="1:4" ht="12.6">
      <c r="A203" s="570"/>
      <c r="B203" s="922" t="s">
        <v>675</v>
      </c>
      <c r="C203" s="922"/>
      <c r="D203" s="403"/>
    </row>
    <row r="204" spans="1:4" ht="12.6">
      <c r="A204" s="569"/>
      <c r="B204" s="934" t="s">
        <v>914</v>
      </c>
      <c r="C204" s="934"/>
      <c r="D204" s="404"/>
    </row>
    <row r="205" spans="1:4" ht="12.6">
      <c r="B205" s="922" t="s">
        <v>712</v>
      </c>
      <c r="C205" s="922"/>
      <c r="D205" s="405"/>
    </row>
    <row r="206" spans="1:4" ht="24">
      <c r="A206" s="566">
        <v>1</v>
      </c>
      <c r="B206" s="564" t="s">
        <v>688</v>
      </c>
      <c r="C206" s="564" t="s">
        <v>700</v>
      </c>
      <c r="D206" s="404"/>
    </row>
    <row r="207" spans="1:4" ht="18" customHeight="1">
      <c r="A207" s="566">
        <v>2</v>
      </c>
      <c r="B207" s="564" t="s">
        <v>689</v>
      </c>
      <c r="C207" s="564" t="s">
        <v>701</v>
      </c>
      <c r="D207" s="405"/>
    </row>
    <row r="208" spans="1:4" ht="24">
      <c r="A208" s="566">
        <v>3</v>
      </c>
      <c r="B208" s="564" t="s">
        <v>690</v>
      </c>
      <c r="C208" s="564" t="s">
        <v>702</v>
      </c>
      <c r="D208" s="406"/>
    </row>
    <row r="209" spans="1:4" ht="12.6">
      <c r="A209" s="566">
        <v>4</v>
      </c>
      <c r="B209" s="564" t="s">
        <v>691</v>
      </c>
      <c r="C209" s="564" t="s">
        <v>703</v>
      </c>
      <c r="D209" s="406"/>
    </row>
    <row r="210" spans="1:4" ht="24">
      <c r="A210" s="566">
        <v>5</v>
      </c>
      <c r="B210" s="564" t="s">
        <v>692</v>
      </c>
      <c r="C210" s="564" t="s">
        <v>704</v>
      </c>
    </row>
    <row r="211" spans="1:4" ht="24.6" customHeight="1">
      <c r="A211" s="566">
        <v>6</v>
      </c>
      <c r="B211" s="564" t="s">
        <v>693</v>
      </c>
      <c r="C211" s="564" t="s">
        <v>705</v>
      </c>
    </row>
    <row r="212" spans="1:4" ht="24">
      <c r="A212" s="566">
        <v>7</v>
      </c>
      <c r="B212" s="564" t="s">
        <v>694</v>
      </c>
      <c r="C212" s="564" t="s">
        <v>706</v>
      </c>
    </row>
    <row r="213" spans="1:4">
      <c r="A213" s="566">
        <v>7.1</v>
      </c>
      <c r="B213" s="568" t="s">
        <v>695</v>
      </c>
      <c r="C213" s="564" t="s">
        <v>707</v>
      </c>
    </row>
    <row r="214" spans="1:4">
      <c r="A214" s="566">
        <v>7.2</v>
      </c>
      <c r="B214" s="568" t="s">
        <v>696</v>
      </c>
      <c r="C214" s="564" t="s">
        <v>708</v>
      </c>
    </row>
    <row r="215" spans="1:4">
      <c r="A215" s="566">
        <v>7.3</v>
      </c>
      <c r="B215" s="567" t="s">
        <v>697</v>
      </c>
      <c r="C215" s="564" t="s">
        <v>709</v>
      </c>
    </row>
    <row r="216" spans="1:4" ht="39.6" customHeight="1">
      <c r="A216" s="566">
        <v>8</v>
      </c>
      <c r="B216" s="564" t="s">
        <v>698</v>
      </c>
      <c r="C216" s="564" t="s">
        <v>710</v>
      </c>
    </row>
    <row r="217" spans="1:4">
      <c r="A217" s="566">
        <v>9</v>
      </c>
      <c r="B217" s="564" t="s">
        <v>699</v>
      </c>
      <c r="C217" s="564" t="s">
        <v>711</v>
      </c>
    </row>
    <row r="218" spans="1:4" ht="24">
      <c r="A218" s="603">
        <v>10.1</v>
      </c>
      <c r="B218" s="604" t="s">
        <v>719</v>
      </c>
      <c r="C218" s="596" t="s">
        <v>720</v>
      </c>
    </row>
    <row r="219" spans="1:4">
      <c r="A219" s="937"/>
      <c r="B219" s="605" t="s">
        <v>906</v>
      </c>
      <c r="C219" s="564" t="s">
        <v>913</v>
      </c>
    </row>
    <row r="220" spans="1:4">
      <c r="A220" s="937"/>
      <c r="B220" s="565" t="s">
        <v>571</v>
      </c>
      <c r="C220" s="564" t="s">
        <v>912</v>
      </c>
    </row>
    <row r="221" spans="1:4">
      <c r="A221" s="937"/>
      <c r="B221" s="565" t="s">
        <v>905</v>
      </c>
      <c r="C221" s="647" t="s">
        <v>996</v>
      </c>
    </row>
    <row r="222" spans="1:4">
      <c r="A222" s="937"/>
      <c r="B222" s="565" t="s">
        <v>713</v>
      </c>
      <c r="C222" s="564" t="s">
        <v>911</v>
      </c>
    </row>
    <row r="223" spans="1:4" ht="24">
      <c r="A223" s="937"/>
      <c r="B223" s="565" t="s">
        <v>717</v>
      </c>
      <c r="C223" s="565" t="s">
        <v>910</v>
      </c>
    </row>
    <row r="224" spans="1:4" ht="36">
      <c r="A224" s="937"/>
      <c r="B224" s="565" t="s">
        <v>716</v>
      </c>
      <c r="C224" s="564" t="s">
        <v>909</v>
      </c>
    </row>
    <row r="225" spans="1:3">
      <c r="A225" s="937"/>
      <c r="B225" s="565" t="s">
        <v>945</v>
      </c>
      <c r="C225" s="564" t="s">
        <v>908</v>
      </c>
    </row>
    <row r="226" spans="1:3" ht="24">
      <c r="A226" s="937"/>
      <c r="B226" s="565" t="s">
        <v>946</v>
      </c>
      <c r="C226" s="564" t="s">
        <v>907</v>
      </c>
    </row>
    <row r="227" spans="1:3" ht="12.6">
      <c r="A227" s="597"/>
      <c r="B227" s="598"/>
      <c r="C227" s="599"/>
    </row>
    <row r="228" spans="1:3" ht="12.6">
      <c r="A228" s="597"/>
      <c r="B228" s="599"/>
      <c r="C228" s="599"/>
    </row>
    <row r="229" spans="1:3" ht="12.6">
      <c r="A229" s="597"/>
      <c r="B229" s="599"/>
      <c r="C229" s="599"/>
    </row>
    <row r="230" spans="1:3" ht="12.6">
      <c r="A230" s="597"/>
      <c r="B230" s="600"/>
      <c r="C230" s="599"/>
    </row>
    <row r="231" spans="1:3">
      <c r="A231" s="929"/>
      <c r="B231" s="601"/>
      <c r="C231" s="599"/>
    </row>
    <row r="232" spans="1:3">
      <c r="A232" s="929"/>
      <c r="B232" s="601"/>
      <c r="C232" s="599"/>
    </row>
    <row r="233" spans="1:3">
      <c r="A233" s="929"/>
      <c r="B233" s="601"/>
      <c r="C233" s="599"/>
    </row>
    <row r="234" spans="1:3">
      <c r="A234" s="929"/>
      <c r="B234" s="601"/>
      <c r="C234" s="602"/>
    </row>
    <row r="235" spans="1:3" ht="40.5" customHeight="1">
      <c r="A235" s="929"/>
      <c r="B235" s="601"/>
      <c r="C235" s="599"/>
    </row>
    <row r="236" spans="1:3" ht="24" customHeight="1">
      <c r="A236" s="929"/>
      <c r="B236" s="601"/>
      <c r="C236" s="599"/>
    </row>
    <row r="237" spans="1:3">
      <c r="A237" s="929"/>
      <c r="B237" s="601"/>
      <c r="C237" s="599"/>
    </row>
  </sheetData>
  <mergeCells count="133">
    <mergeCell ref="B158:C158"/>
    <mergeCell ref="B160:C160"/>
    <mergeCell ref="B161:C161"/>
    <mergeCell ref="B117:C117"/>
    <mergeCell ref="B119:C119"/>
    <mergeCell ref="B120:C120"/>
    <mergeCell ref="B149:C149"/>
    <mergeCell ref="B150:C150"/>
    <mergeCell ref="B151:C151"/>
    <mergeCell ref="B152:C152"/>
    <mergeCell ref="B153:C153"/>
    <mergeCell ref="B154:C154"/>
    <mergeCell ref="A231:A237"/>
    <mergeCell ref="B177:C177"/>
    <mergeCell ref="B178:C178"/>
    <mergeCell ref="B185:C185"/>
    <mergeCell ref="B186:C186"/>
    <mergeCell ref="C189:C192"/>
    <mergeCell ref="B200:C200"/>
    <mergeCell ref="B201:C201"/>
    <mergeCell ref="B203:C203"/>
    <mergeCell ref="B204:C204"/>
    <mergeCell ref="B205:C205"/>
    <mergeCell ref="A219:A226"/>
    <mergeCell ref="B111:C111"/>
    <mergeCell ref="A112:C112"/>
    <mergeCell ref="A113:C113"/>
    <mergeCell ref="B114:C114"/>
    <mergeCell ref="B115:C115"/>
    <mergeCell ref="B116:C116"/>
    <mergeCell ref="A98:C98"/>
    <mergeCell ref="A106:C106"/>
    <mergeCell ref="B107:C107"/>
    <mergeCell ref="A108:C108"/>
    <mergeCell ref="B109:C109"/>
    <mergeCell ref="B110:C110"/>
    <mergeCell ref="B92:C92"/>
    <mergeCell ref="B93:C93"/>
    <mergeCell ref="B94:C94"/>
    <mergeCell ref="B95:C95"/>
    <mergeCell ref="B96:C96"/>
    <mergeCell ref="A97:C97"/>
    <mergeCell ref="B86:C86"/>
    <mergeCell ref="B87:C87"/>
    <mergeCell ref="B88:C88"/>
    <mergeCell ref="A89:C89"/>
    <mergeCell ref="B90:C90"/>
    <mergeCell ref="B91:C91"/>
    <mergeCell ref="B80:C80"/>
    <mergeCell ref="A81:C81"/>
    <mergeCell ref="B82:C82"/>
    <mergeCell ref="B83:C83"/>
    <mergeCell ref="B84:C84"/>
    <mergeCell ref="B85:C85"/>
    <mergeCell ref="B74:C74"/>
    <mergeCell ref="B75:C75"/>
    <mergeCell ref="B76:C76"/>
    <mergeCell ref="A77:C77"/>
    <mergeCell ref="B78:C78"/>
    <mergeCell ref="B79:C79"/>
    <mergeCell ref="A68:C68"/>
    <mergeCell ref="B69:C69"/>
    <mergeCell ref="B70:C70"/>
    <mergeCell ref="B71:C71"/>
    <mergeCell ref="B72:C72"/>
    <mergeCell ref="B73:C73"/>
    <mergeCell ref="B60:C60"/>
    <mergeCell ref="B61:C61"/>
    <mergeCell ref="B62:C62"/>
    <mergeCell ref="B63:C63"/>
    <mergeCell ref="A64:C64"/>
    <mergeCell ref="B65:C65"/>
    <mergeCell ref="A66:C66"/>
    <mergeCell ref="B67:C67"/>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15">
    <cfRule type="duplicateValues" dxfId="7" priority="1"/>
    <cfRule type="duplicateValues" dxfId="6" priority="2"/>
    <cfRule type="duplicateValues" dxfId="5" priority="3"/>
    <cfRule type="duplicateValues" dxfId="4" priority="4"/>
  </conditionalFormatting>
  <conditionalFormatting sqref="B227">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66B1458-D0B2-4DBF-A6E4-4DB1E97BBFE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2025-02-03T08:45:41Z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c79fde5e-736b-42ca-bc41-ddb220af6442</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